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tonneau\Documents\AUNEGe\ANALYSE FINANCIERE (Christine)\Partie3 - L'analyse des flux financiers\Partie3 - Chapitre 3 - Les tableaux des flux de trésorerie\Eléments de cours\"/>
    </mc:Choice>
  </mc:AlternateContent>
  <xr:revisionPtr revIDLastSave="0" documentId="13_ncr:1_{BB1A4021-3693-44D8-B546-4A0DB7ABC1AF}" xr6:coauthVersionLast="47" xr6:coauthVersionMax="47" xr10:uidLastSave="{00000000-0000-0000-0000-000000000000}"/>
  <bookViews>
    <workbookView xWindow="28680" yWindow="-75" windowWidth="29040" windowHeight="15840" xr2:uid="{D58C216E-39C9-754C-AEA8-DCBF3F1F00DF}"/>
  </bookViews>
  <sheets>
    <sheet name="BellePrair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" l="1"/>
  <c r="O14" i="2"/>
  <c r="R14" i="2"/>
  <c r="O26" i="2"/>
  <c r="O35" i="2"/>
  <c r="O28" i="2"/>
  <c r="O27" i="2"/>
  <c r="O30" i="2" l="1"/>
  <c r="O22" i="2" l="1"/>
  <c r="O19" i="2"/>
  <c r="K6" i="2"/>
  <c r="R9" i="2" l="1"/>
  <c r="R12" i="2"/>
  <c r="R11" i="2"/>
  <c r="R10" i="2"/>
  <c r="O10" i="2"/>
  <c r="O32" i="2" s="1"/>
  <c r="O37" i="2" s="1"/>
  <c r="O9" i="2"/>
  <c r="O8" i="2"/>
  <c r="R8" i="2"/>
  <c r="R7" i="2"/>
  <c r="O7" i="2"/>
  <c r="H7" i="2" l="1"/>
  <c r="G80" i="2" l="1"/>
  <c r="F66" i="2"/>
  <c r="F85" i="2" s="1"/>
  <c r="E66" i="2"/>
  <c r="E85" i="2" s="1"/>
  <c r="E63" i="2"/>
  <c r="E60" i="2"/>
  <c r="F46" i="2"/>
  <c r="F43" i="2"/>
  <c r="F42" i="2"/>
  <c r="F37" i="2"/>
  <c r="F36" i="2"/>
  <c r="F35" i="2"/>
  <c r="H10" i="2"/>
  <c r="H9" i="2"/>
  <c r="I7" i="2"/>
  <c r="D25" i="2"/>
  <c r="E21" i="2"/>
  <c r="E22" i="2" s="1"/>
  <c r="E15" i="2"/>
  <c r="E7" i="2"/>
  <c r="L49" i="2"/>
  <c r="D49" i="2"/>
  <c r="H41" i="2"/>
  <c r="L69" i="2"/>
  <c r="F90" i="2" s="1"/>
  <c r="K69" i="2"/>
  <c r="E90" i="2" s="1"/>
  <c r="F69" i="2"/>
  <c r="F89" i="2" s="1"/>
  <c r="L66" i="2"/>
  <c r="F86" i="2" s="1"/>
  <c r="K66" i="2"/>
  <c r="E86" i="2" s="1"/>
  <c r="L63" i="2"/>
  <c r="F82" i="2" s="1"/>
  <c r="K63" i="2"/>
  <c r="E82" i="2" s="1"/>
  <c r="K62" i="2"/>
  <c r="H49" i="2"/>
  <c r="E49" i="2"/>
  <c r="E69" i="2"/>
  <c r="E89" i="2" s="1"/>
  <c r="L62" i="2"/>
  <c r="G49" i="2"/>
  <c r="D41" i="2"/>
  <c r="F63" i="2" l="1"/>
  <c r="F60" i="2"/>
  <c r="F41" i="2"/>
  <c r="E16" i="2"/>
  <c r="E26" i="2" s="1"/>
  <c r="E28" i="2" s="1"/>
  <c r="F84" i="2"/>
  <c r="F95" i="2" s="1"/>
  <c r="F88" i="2"/>
  <c r="F96" i="2" s="1"/>
  <c r="D50" i="2"/>
  <c r="H50" i="2"/>
  <c r="E78" i="2"/>
  <c r="E88" i="2"/>
  <c r="E96" i="2" s="1"/>
  <c r="I41" i="2"/>
  <c r="E84" i="2"/>
  <c r="E95" i="2" s="1"/>
  <c r="E41" i="2"/>
  <c r="E50" i="2" s="1"/>
  <c r="K49" i="2"/>
  <c r="G41" i="2"/>
  <c r="G50" i="2" s="1"/>
  <c r="L38" i="2" l="1"/>
  <c r="I6" i="2"/>
  <c r="I12" i="2" s="1"/>
  <c r="F78" i="2"/>
  <c r="F49" i="2"/>
  <c r="F50" i="2" s="1"/>
  <c r="F81" i="2"/>
  <c r="F80" i="2" s="1"/>
  <c r="F94" i="2" s="1"/>
  <c r="F97" i="2" s="1"/>
  <c r="I49" i="2"/>
  <c r="I50" i="2" s="1"/>
  <c r="D21" i="2"/>
  <c r="D19" i="2"/>
  <c r="D15" i="2"/>
  <c r="D7" i="2"/>
  <c r="K61" i="2" l="1"/>
  <c r="K60" i="2" s="1"/>
  <c r="E77" i="2" s="1"/>
  <c r="E76" i="2" s="1"/>
  <c r="L41" i="2"/>
  <c r="L50" i="2" s="1"/>
  <c r="D22" i="2"/>
  <c r="D16" i="2"/>
  <c r="E81" i="2"/>
  <c r="E80" i="2" s="1"/>
  <c r="E94" i="2" s="1"/>
  <c r="E97" i="2" s="1"/>
  <c r="E72" i="2"/>
  <c r="F72" i="2"/>
  <c r="D26" i="2" l="1"/>
  <c r="D28" i="2" s="1"/>
  <c r="H6" i="2" s="1"/>
  <c r="H12" i="2" s="1"/>
  <c r="E93" i="2"/>
  <c r="K72" i="2"/>
  <c r="K38" i="2" l="1"/>
  <c r="L61" i="2"/>
  <c r="L60" i="2" s="1"/>
  <c r="K41" i="2"/>
  <c r="K50" i="2" s="1"/>
  <c r="L72" i="2" l="1"/>
  <c r="F77" i="2"/>
  <c r="F76" i="2" l="1"/>
  <c r="F93" i="2" s="1"/>
</calcChain>
</file>

<file path=xl/sharedStrings.xml><?xml version="1.0" encoding="utf-8"?>
<sst xmlns="http://schemas.openxmlformats.org/spreadsheetml/2006/main" count="134" uniqueCount="121">
  <si>
    <t>Total des charges d'exploitation</t>
  </si>
  <si>
    <t>Total des produits d'exploitation</t>
  </si>
  <si>
    <t>Ventes de marchandises</t>
  </si>
  <si>
    <t>Dettes fournisseurs</t>
  </si>
  <si>
    <t>CAF</t>
  </si>
  <si>
    <t>Compte de résultat</t>
  </si>
  <si>
    <t>Achats de marchandises</t>
  </si>
  <si>
    <t>Autres achats et charges externes</t>
  </si>
  <si>
    <t xml:space="preserve">Salaires et traitements </t>
  </si>
  <si>
    <t>Charges sociales</t>
  </si>
  <si>
    <t>Résultat d'exploitation</t>
  </si>
  <si>
    <t>Produits des autres VMP</t>
  </si>
  <si>
    <t>Total de produits financiers</t>
  </si>
  <si>
    <t>Intérêts et charges assimilées</t>
  </si>
  <si>
    <t>Total des charges financières</t>
  </si>
  <si>
    <t>Résultat financier</t>
  </si>
  <si>
    <t>Résultat courant avant impôt</t>
  </si>
  <si>
    <t>u = keuros</t>
  </si>
  <si>
    <t>ACTIF</t>
  </si>
  <si>
    <t>PASSIF</t>
  </si>
  <si>
    <t>déc.22</t>
  </si>
  <si>
    <t>déc.21</t>
  </si>
  <si>
    <t>Brut</t>
  </si>
  <si>
    <t>Amort. Prov</t>
  </si>
  <si>
    <t>Net</t>
  </si>
  <si>
    <t>Immobilisations incorporelles</t>
  </si>
  <si>
    <t>Immobilisations corporelles (2)</t>
  </si>
  <si>
    <t>Capital social</t>
  </si>
  <si>
    <t>Immobilisations financières</t>
  </si>
  <si>
    <t>Réserves</t>
  </si>
  <si>
    <t>Résultat de l’exercice</t>
  </si>
  <si>
    <t>Subvention d'investissement</t>
  </si>
  <si>
    <t>TOTAL I</t>
  </si>
  <si>
    <t>Stocks</t>
  </si>
  <si>
    <t>Provisions (5)</t>
  </si>
  <si>
    <t>Créances (3)</t>
  </si>
  <si>
    <t>Emprunts bancaires (1)</t>
  </si>
  <si>
    <t>VMP</t>
  </si>
  <si>
    <t>Dettes sociales</t>
  </si>
  <si>
    <t>Disponibilités</t>
  </si>
  <si>
    <t>Dettes sur Immobilisations</t>
  </si>
  <si>
    <t>Divers (4)</t>
  </si>
  <si>
    <t>Autres dettes (4)</t>
  </si>
  <si>
    <t>Trésorerie Passif</t>
  </si>
  <si>
    <t>TOTAL II</t>
  </si>
  <si>
    <t>TOTAL GENERAL</t>
  </si>
  <si>
    <t>Bilan fonctionnel</t>
  </si>
  <si>
    <t>EMPLOIS STABLES</t>
  </si>
  <si>
    <t>RESSOURCES STABLES</t>
  </si>
  <si>
    <t>ressouces propres</t>
  </si>
  <si>
    <t>dettes financières</t>
  </si>
  <si>
    <t>ACTIFS CIRCULANT D'exploitation</t>
  </si>
  <si>
    <t>DETTES d'exploitation</t>
  </si>
  <si>
    <t>ACTIFS CIRCULANT Hors exploitation</t>
  </si>
  <si>
    <t>DETTES Hors Exploitation</t>
  </si>
  <si>
    <t>TRESORERIE ACTIF</t>
  </si>
  <si>
    <t>TRESORERIE PASSIF</t>
  </si>
  <si>
    <t>TOTAL</t>
  </si>
  <si>
    <t>FRNG</t>
  </si>
  <si>
    <t>Ressources Stables</t>
  </si>
  <si>
    <t>moins Emplois Stables</t>
  </si>
  <si>
    <t>BFRE</t>
  </si>
  <si>
    <t>Actif Circulant d'exploitation</t>
  </si>
  <si>
    <t>Moins Dettes d'exploitation</t>
  </si>
  <si>
    <t>BFRHE</t>
  </si>
  <si>
    <t>Acitif circulant Hors Exploitation</t>
  </si>
  <si>
    <t>Moins Dettes Hors Exploitation</t>
  </si>
  <si>
    <t>TRESORERIE</t>
  </si>
  <si>
    <t>Trésorerie Actif</t>
  </si>
  <si>
    <t>Moins Trésorerie Passif</t>
  </si>
  <si>
    <t>Vérification</t>
  </si>
  <si>
    <t>FRNG =</t>
  </si>
  <si>
    <t>Trésorerie</t>
  </si>
  <si>
    <t>Total</t>
  </si>
  <si>
    <t>Variation de stock</t>
  </si>
  <si>
    <t xml:space="preserve">DAP </t>
  </si>
  <si>
    <t xml:space="preserve">Autres produits </t>
  </si>
  <si>
    <t>Produit exceptionnel</t>
  </si>
  <si>
    <t>Charge exceptionnelle</t>
  </si>
  <si>
    <t>Résultat exceptionnel</t>
  </si>
  <si>
    <t>IS</t>
  </si>
  <si>
    <t>Résultat Net</t>
  </si>
  <si>
    <t>RN</t>
  </si>
  <si>
    <t>Calcul de la CAF</t>
  </si>
  <si>
    <t>"-"Produit cession</t>
  </si>
  <si>
    <t>"+"VCAC</t>
  </si>
  <si>
    <t>"+"DAP</t>
  </si>
  <si>
    <t>"-"Reprise</t>
  </si>
  <si>
    <t>Valeur comptable des actifs cédés</t>
  </si>
  <si>
    <t>Produit de cession d'actif</t>
  </si>
  <si>
    <t>Variation</t>
  </si>
  <si>
    <t>option 1</t>
  </si>
  <si>
    <t>Les flux de trésorerie liés à l'activité</t>
  </si>
  <si>
    <t>Variatiion de BFR</t>
  </si>
  <si>
    <t>Résultat net</t>
  </si>
  <si>
    <t>option 2</t>
  </si>
  <si>
    <t>" + Amortissement"</t>
  </si>
  <si>
    <t>"+ produits financiers"</t>
  </si>
  <si>
    <t>"-impôt"</t>
  </si>
  <si>
    <t>"-Plus value de cession"</t>
  </si>
  <si>
    <t>"-Augmentation du BFR"</t>
  </si>
  <si>
    <t>" - augmentation du BFR"</t>
  </si>
  <si>
    <t>Les flux de trésorerie liés à l'investissement</t>
  </si>
  <si>
    <t xml:space="preserve">Investissements </t>
  </si>
  <si>
    <t>"-Investissement"</t>
  </si>
  <si>
    <t>"+ cession nettes"</t>
  </si>
  <si>
    <t>Flux net généré par l'activité</t>
  </si>
  <si>
    <t>Flux net généré par l'investissement</t>
  </si>
  <si>
    <t>Les flux générés par le financement</t>
  </si>
  <si>
    <t>Nouveaux emprunts</t>
  </si>
  <si>
    <t>Remboursements</t>
  </si>
  <si>
    <t>"- remboursement"</t>
  </si>
  <si>
    <t>"+ endettement"</t>
  </si>
  <si>
    <t>Flux généré par le financement</t>
  </si>
  <si>
    <t>"+ trésorerie actif  à l'ouverture"</t>
  </si>
  <si>
    <t>"= trésorerie à la clotûre"</t>
  </si>
  <si>
    <t>Dividendes</t>
  </si>
  <si>
    <t>"- dividendes"</t>
  </si>
  <si>
    <t>Variation de la trésorerie Actif</t>
  </si>
  <si>
    <t>"- charges financières"</t>
  </si>
  <si>
    <t>Illustration 1 - Les tableaux de flux du PCG - Entreprise Belle Prairie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</si>
</sst>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.5"/>
      <color theme="1"/>
      <name val="Century Gothic"/>
      <family val="1"/>
    </font>
    <font>
      <b/>
      <sz val="10.5"/>
      <color theme="1"/>
      <name val="Century Gothic"/>
      <family val="1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1" fillId="2" borderId="0" xfId="0" applyFont="1" applyFill="1"/>
    <xf numFmtId="0" fontId="3" fillId="2" borderId="0" xfId="0" applyFont="1" applyFill="1"/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14" fontId="4" fillId="0" borderId="2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6" xfId="0" applyNumberFormat="1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0" xfId="0" applyFont="1" applyAlignment="1">
      <alignment horizontal="justify" vertical="center" wrapText="1"/>
    </xf>
    <xf numFmtId="4" fontId="4" fillId="0" borderId="0" xfId="0" applyNumberFormat="1" applyFont="1" applyAlignment="1">
      <alignment horizontal="justify" vertical="center" wrapText="1"/>
    </xf>
    <xf numFmtId="2" fontId="4" fillId="0" borderId="0" xfId="0" applyNumberFormat="1" applyFont="1" applyAlignment="1">
      <alignment horizontal="justify" vertical="center" wrapText="1"/>
    </xf>
    <xf numFmtId="0" fontId="6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6" fillId="0" borderId="0" xfId="0" applyFont="1"/>
    <xf numFmtId="164" fontId="0" fillId="0" borderId="0" xfId="0" applyNumberFormat="1"/>
    <xf numFmtId="164" fontId="0" fillId="2" borderId="0" xfId="0" applyNumberFormat="1" applyFill="1"/>
    <xf numFmtId="164" fontId="1" fillId="2" borderId="0" xfId="0" applyNumberFormat="1" applyFont="1" applyFill="1"/>
    <xf numFmtId="164" fontId="1" fillId="0" borderId="0" xfId="0" applyNumberFormat="1" applyFont="1"/>
    <xf numFmtId="165" fontId="4" fillId="0" borderId="9" xfId="0" applyNumberFormat="1" applyFont="1" applyBorder="1" applyAlignment="1">
      <alignment horizontal="justify" vertical="center" wrapText="1"/>
    </xf>
    <xf numFmtId="165" fontId="0" fillId="0" borderId="9" xfId="0" applyNumberFormat="1" applyBorder="1" applyAlignment="1">
      <alignment vertical="top" wrapText="1"/>
    </xf>
    <xf numFmtId="165" fontId="0" fillId="0" borderId="6" xfId="0" applyNumberFormat="1" applyBorder="1" applyAlignment="1">
      <alignment vertical="top" wrapText="1"/>
    </xf>
    <xf numFmtId="165" fontId="4" fillId="0" borderId="6" xfId="0" applyNumberFormat="1" applyFont="1" applyBorder="1" applyAlignment="1">
      <alignment horizontal="justify" vertical="center" wrapText="1"/>
    </xf>
    <xf numFmtId="165" fontId="0" fillId="0" borderId="0" xfId="0" applyNumberFormat="1"/>
    <xf numFmtId="164" fontId="0" fillId="0" borderId="0" xfId="0" applyNumberFormat="1" applyAlignment="1">
      <alignment wrapText="1"/>
    </xf>
    <xf numFmtId="164" fontId="0" fillId="3" borderId="0" xfId="0" applyNumberFormat="1" applyFill="1" applyAlignment="1">
      <alignment wrapText="1"/>
    </xf>
    <xf numFmtId="164" fontId="2" fillId="0" borderId="0" xfId="0" applyNumberFormat="1" applyFont="1" applyAlignment="1">
      <alignment wrapText="1"/>
    </xf>
    <xf numFmtId="164" fontId="1" fillId="3" borderId="0" xfId="0" applyNumberFormat="1" applyFont="1" applyFill="1" applyAlignment="1">
      <alignment wrapText="1"/>
    </xf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165" fontId="0" fillId="0" borderId="9" xfId="0" applyNumberFormat="1" applyBorder="1" applyAlignment="1">
      <alignment horizontal="right" vertical="top" wrapText="1"/>
    </xf>
    <xf numFmtId="165" fontId="0" fillId="0" borderId="6" xfId="0" applyNumberFormat="1" applyBorder="1" applyAlignment="1">
      <alignment horizontal="right" vertical="top" wrapText="1"/>
    </xf>
    <xf numFmtId="165" fontId="4" fillId="0" borderId="6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5" fontId="4" fillId="0" borderId="8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8" xfId="0" applyBorder="1" applyAlignment="1">
      <alignment wrapText="1"/>
    </xf>
    <xf numFmtId="165" fontId="4" fillId="0" borderId="10" xfId="0" applyNumberFormat="1" applyFont="1" applyBorder="1" applyAlignment="1">
      <alignment horizontal="justify" vertical="center" wrapText="1"/>
    </xf>
    <xf numFmtId="14" fontId="4" fillId="0" borderId="3" xfId="0" applyNumberFormat="1" applyFont="1" applyBorder="1" applyAlignment="1">
      <alignment horizontal="justify" vertical="center" wrapText="1"/>
    </xf>
    <xf numFmtId="164" fontId="0" fillId="3" borderId="0" xfId="0" applyNumberFormat="1" applyFill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1" fillId="3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686F-D3AE-6143-A1BB-65D76BCB6D06}">
  <dimension ref="A1:R97"/>
  <sheetViews>
    <sheetView tabSelected="1" workbookViewId="0">
      <selection activeCell="E93" sqref="E93:F97"/>
    </sheetView>
  </sheetViews>
  <sheetFormatPr baseColWidth="10" defaultRowHeight="15.75" x14ac:dyDescent="0.25"/>
  <cols>
    <col min="3" max="3" width="29.875" customWidth="1"/>
    <col min="4" max="4" width="16.125" customWidth="1"/>
    <col min="7" max="7" width="16" customWidth="1"/>
    <col min="8" max="8" width="10.875" customWidth="1"/>
    <col min="10" max="10" width="25.875" customWidth="1"/>
    <col min="11" max="11" width="11.625" bestFit="1" customWidth="1"/>
    <col min="14" max="14" width="32.125" customWidth="1"/>
    <col min="15" max="15" width="11.375" bestFit="1" customWidth="1"/>
    <col min="17" max="17" width="24.125" customWidth="1"/>
    <col min="20" max="20" width="11.625" bestFit="1" customWidth="1"/>
  </cols>
  <sheetData>
    <row r="1" spans="1:18" ht="18.75" x14ac:dyDescent="0.3">
      <c r="A1" s="38" t="s">
        <v>120</v>
      </c>
    </row>
    <row r="3" spans="1:18" x14ac:dyDescent="0.25">
      <c r="C3" s="1" t="s">
        <v>5</v>
      </c>
      <c r="D3" s="1">
        <v>2022</v>
      </c>
      <c r="E3" s="1">
        <v>2021</v>
      </c>
      <c r="G3" s="1" t="s">
        <v>83</v>
      </c>
      <c r="K3" s="1"/>
    </row>
    <row r="4" spans="1:18" x14ac:dyDescent="0.25">
      <c r="N4" s="37" t="s">
        <v>92</v>
      </c>
    </row>
    <row r="5" spans="1:18" x14ac:dyDescent="0.25">
      <c r="C5" t="s">
        <v>2</v>
      </c>
      <c r="D5" s="24">
        <v>665000</v>
      </c>
      <c r="E5" s="24">
        <v>545000</v>
      </c>
      <c r="H5">
        <v>2022</v>
      </c>
      <c r="I5">
        <v>2021</v>
      </c>
      <c r="J5" t="s">
        <v>93</v>
      </c>
      <c r="K5" s="24">
        <v>6000</v>
      </c>
    </row>
    <row r="6" spans="1:18" x14ac:dyDescent="0.25">
      <c r="D6" s="24"/>
      <c r="E6" s="24"/>
      <c r="G6" t="s">
        <v>82</v>
      </c>
      <c r="H6" s="24">
        <f>D28</f>
        <v>70500</v>
      </c>
      <c r="I6" s="24">
        <f>E28</f>
        <v>19900</v>
      </c>
      <c r="J6" t="s">
        <v>103</v>
      </c>
      <c r="K6" s="24">
        <f>F41-I41+D14+D24</f>
        <v>152000</v>
      </c>
      <c r="N6" s="1" t="s">
        <v>91</v>
      </c>
      <c r="O6" s="1"/>
      <c r="P6" s="1"/>
      <c r="Q6" s="1" t="s">
        <v>95</v>
      </c>
    </row>
    <row r="7" spans="1:18" x14ac:dyDescent="0.25">
      <c r="C7" s="4" t="s">
        <v>1</v>
      </c>
      <c r="D7" s="25">
        <f>SUM(D5:D6)</f>
        <v>665000</v>
      </c>
      <c r="E7" s="25">
        <f>SUM(E5:E6)</f>
        <v>545000</v>
      </c>
      <c r="G7" t="s">
        <v>86</v>
      </c>
      <c r="H7" s="24">
        <f>D14</f>
        <v>47000</v>
      </c>
      <c r="I7" s="24">
        <f>E14</f>
        <v>27000</v>
      </c>
      <c r="J7" t="s">
        <v>109</v>
      </c>
      <c r="K7" s="24">
        <v>28000</v>
      </c>
      <c r="N7" t="s">
        <v>94</v>
      </c>
      <c r="O7" s="24">
        <f>D28</f>
        <v>70500</v>
      </c>
      <c r="Q7" t="s">
        <v>10</v>
      </c>
      <c r="R7" s="24">
        <f>D16</f>
        <v>93000</v>
      </c>
    </row>
    <row r="8" spans="1:18" x14ac:dyDescent="0.25">
      <c r="D8" s="24"/>
      <c r="E8" s="24"/>
      <c r="G8" t="s">
        <v>87</v>
      </c>
      <c r="J8" t="s">
        <v>110</v>
      </c>
      <c r="K8" s="24">
        <v>6000</v>
      </c>
      <c r="N8" t="s">
        <v>96</v>
      </c>
      <c r="O8" s="24">
        <f>D14</f>
        <v>47000</v>
      </c>
      <c r="Q8" t="s">
        <v>96</v>
      </c>
      <c r="R8" s="24">
        <f>D14</f>
        <v>47000</v>
      </c>
    </row>
    <row r="9" spans="1:18" x14ac:dyDescent="0.25">
      <c r="C9" t="s">
        <v>6</v>
      </c>
      <c r="D9" s="24">
        <v>240000</v>
      </c>
      <c r="E9" s="24">
        <v>253000</v>
      </c>
      <c r="G9" t="s">
        <v>84</v>
      </c>
      <c r="H9" s="24">
        <f>D23</f>
        <v>26000</v>
      </c>
      <c r="J9" t="s">
        <v>116</v>
      </c>
      <c r="K9" s="24">
        <v>13500</v>
      </c>
      <c r="N9" t="s">
        <v>99</v>
      </c>
      <c r="O9" s="24">
        <f>D25</f>
        <v>6000</v>
      </c>
      <c r="Q9" t="s">
        <v>101</v>
      </c>
      <c r="R9" s="24">
        <f>K5</f>
        <v>6000</v>
      </c>
    </row>
    <row r="10" spans="1:18" x14ac:dyDescent="0.25">
      <c r="C10" t="s">
        <v>74</v>
      </c>
      <c r="D10" s="24">
        <v>20000</v>
      </c>
      <c r="E10" s="24">
        <v>-10000</v>
      </c>
      <c r="G10" t="s">
        <v>85</v>
      </c>
      <c r="H10" s="24">
        <f>D24</f>
        <v>20000</v>
      </c>
      <c r="N10" t="s">
        <v>100</v>
      </c>
      <c r="O10" s="24">
        <f>K5</f>
        <v>6000</v>
      </c>
      <c r="Q10" t="s">
        <v>119</v>
      </c>
      <c r="R10" s="24">
        <f>D20</f>
        <v>7500</v>
      </c>
    </row>
    <row r="11" spans="1:18" x14ac:dyDescent="0.25">
      <c r="C11" t="s">
        <v>7</v>
      </c>
      <c r="D11" s="24">
        <v>110000</v>
      </c>
      <c r="E11" s="24">
        <v>98000</v>
      </c>
      <c r="O11" s="24"/>
      <c r="Q11" t="s">
        <v>97</v>
      </c>
      <c r="R11" s="24">
        <f>D19</f>
        <v>0</v>
      </c>
    </row>
    <row r="12" spans="1:18" x14ac:dyDescent="0.25">
      <c r="C12" t="s">
        <v>8</v>
      </c>
      <c r="D12" s="24">
        <v>100000</v>
      </c>
      <c r="E12" s="24">
        <v>99000</v>
      </c>
      <c r="G12" s="1" t="s">
        <v>4</v>
      </c>
      <c r="H12" s="27">
        <f>H6+H7-H8-H9+H10</f>
        <v>111500</v>
      </c>
      <c r="I12" s="27">
        <f>I6+I7-I8-I9+I10</f>
        <v>46900</v>
      </c>
      <c r="Q12" t="s">
        <v>98</v>
      </c>
      <c r="R12" s="24">
        <f>D27</f>
        <v>21000</v>
      </c>
    </row>
    <row r="13" spans="1:18" x14ac:dyDescent="0.25">
      <c r="C13" t="s">
        <v>9</v>
      </c>
      <c r="D13" s="24">
        <v>55000</v>
      </c>
      <c r="E13" s="24">
        <v>47000</v>
      </c>
    </row>
    <row r="14" spans="1:18" x14ac:dyDescent="0.25">
      <c r="C14" t="s">
        <v>75</v>
      </c>
      <c r="D14" s="24">
        <v>47000</v>
      </c>
      <c r="E14" s="24">
        <v>27000</v>
      </c>
      <c r="N14" s="1" t="s">
        <v>106</v>
      </c>
      <c r="O14" s="27">
        <f>O7+O8-O9-O10</f>
        <v>105500</v>
      </c>
      <c r="R14" s="24">
        <f>R7+R8-R9-R10-R12+R11</f>
        <v>105500</v>
      </c>
    </row>
    <row r="15" spans="1:18" x14ac:dyDescent="0.25">
      <c r="C15" s="4" t="s">
        <v>0</v>
      </c>
      <c r="D15" s="26">
        <f>SUM(D9:D14)</f>
        <v>572000</v>
      </c>
      <c r="E15" s="26">
        <f>SUM(E9:E14)</f>
        <v>514000</v>
      </c>
      <c r="O15" s="24"/>
    </row>
    <row r="16" spans="1:18" x14ac:dyDescent="0.25">
      <c r="C16" s="5" t="s">
        <v>10</v>
      </c>
      <c r="D16" s="26">
        <f>D7-D15</f>
        <v>93000</v>
      </c>
      <c r="E16" s="26">
        <f>E7-E15</f>
        <v>31000</v>
      </c>
    </row>
    <row r="17" spans="3:15" x14ac:dyDescent="0.25">
      <c r="C17" t="s">
        <v>11</v>
      </c>
      <c r="D17" s="24"/>
      <c r="E17" s="24"/>
      <c r="N17" s="37" t="s">
        <v>102</v>
      </c>
    </row>
    <row r="18" spans="3:15" x14ac:dyDescent="0.25">
      <c r="C18" t="s">
        <v>76</v>
      </c>
      <c r="D18" s="24"/>
      <c r="E18" s="24"/>
    </row>
    <row r="19" spans="3:15" x14ac:dyDescent="0.25">
      <c r="C19" s="1" t="s">
        <v>12</v>
      </c>
      <c r="D19" s="24">
        <f>D18+D17</f>
        <v>0</v>
      </c>
      <c r="E19" s="24"/>
      <c r="N19" t="s">
        <v>104</v>
      </c>
      <c r="O19" s="24">
        <f>-K6</f>
        <v>-152000</v>
      </c>
    </row>
    <row r="20" spans="3:15" x14ac:dyDescent="0.25">
      <c r="C20" t="s">
        <v>13</v>
      </c>
      <c r="D20" s="24">
        <v>7500</v>
      </c>
      <c r="E20" s="24">
        <v>8100</v>
      </c>
      <c r="N20" t="s">
        <v>105</v>
      </c>
      <c r="O20" s="24">
        <f>D23</f>
        <v>26000</v>
      </c>
    </row>
    <row r="21" spans="3:15" x14ac:dyDescent="0.25">
      <c r="C21" s="4" t="s">
        <v>14</v>
      </c>
      <c r="D21" s="26">
        <f>D20</f>
        <v>7500</v>
      </c>
      <c r="E21" s="26">
        <f>E20</f>
        <v>8100</v>
      </c>
    </row>
    <row r="22" spans="3:15" x14ac:dyDescent="0.25">
      <c r="C22" s="4" t="s">
        <v>15</v>
      </c>
      <c r="D22" s="25">
        <f>D19-D21</f>
        <v>-7500</v>
      </c>
      <c r="E22" s="25">
        <f>E19-E21</f>
        <v>-8100</v>
      </c>
      <c r="N22" s="1" t="s">
        <v>107</v>
      </c>
      <c r="O22" s="27">
        <f>O20+O19</f>
        <v>-126000</v>
      </c>
    </row>
    <row r="23" spans="3:15" x14ac:dyDescent="0.25">
      <c r="C23" s="1" t="s">
        <v>77</v>
      </c>
      <c r="D23" s="24">
        <v>26000</v>
      </c>
      <c r="E23" s="24">
        <v>0</v>
      </c>
      <c r="F23" t="s">
        <v>89</v>
      </c>
    </row>
    <row r="24" spans="3:15" x14ac:dyDescent="0.25">
      <c r="C24" s="1" t="s">
        <v>78</v>
      </c>
      <c r="D24" s="24">
        <v>20000</v>
      </c>
      <c r="E24" s="24">
        <v>0</v>
      </c>
      <c r="F24" t="s">
        <v>88</v>
      </c>
    </row>
    <row r="25" spans="3:15" x14ac:dyDescent="0.25">
      <c r="C25" s="4" t="s">
        <v>79</v>
      </c>
      <c r="D25" s="25">
        <f>D23-D24</f>
        <v>6000</v>
      </c>
      <c r="E25" s="25"/>
      <c r="N25" s="37" t="s">
        <v>108</v>
      </c>
    </row>
    <row r="26" spans="3:15" x14ac:dyDescent="0.25">
      <c r="C26" s="4" t="s">
        <v>16</v>
      </c>
      <c r="D26" s="25">
        <f>D16+D22+D25</f>
        <v>91500</v>
      </c>
      <c r="E26" s="25">
        <f>E16+E22+E25</f>
        <v>22900</v>
      </c>
      <c r="N26" t="s">
        <v>117</v>
      </c>
      <c r="O26" s="24">
        <f>-K9</f>
        <v>-13500</v>
      </c>
    </row>
    <row r="27" spans="3:15" x14ac:dyDescent="0.25">
      <c r="C27" t="s">
        <v>80</v>
      </c>
      <c r="D27" s="24">
        <v>21000</v>
      </c>
      <c r="E27" s="24">
        <v>3000</v>
      </c>
      <c r="N27" t="s">
        <v>111</v>
      </c>
      <c r="O27" s="24">
        <f>-K8</f>
        <v>-6000</v>
      </c>
    </row>
    <row r="28" spans="3:15" x14ac:dyDescent="0.25">
      <c r="C28" s="4" t="s">
        <v>81</v>
      </c>
      <c r="D28" s="26">
        <f>D26-D27</f>
        <v>70500</v>
      </c>
      <c r="E28" s="26">
        <f>E26-E27</f>
        <v>19900</v>
      </c>
      <c r="N28" t="s">
        <v>112</v>
      </c>
      <c r="O28" s="24">
        <f>K7</f>
        <v>28000</v>
      </c>
    </row>
    <row r="29" spans="3:15" x14ac:dyDescent="0.25">
      <c r="O29" s="24"/>
    </row>
    <row r="30" spans="3:15" x14ac:dyDescent="0.25">
      <c r="C30" s="2" t="s">
        <v>17</v>
      </c>
      <c r="D30" s="2"/>
      <c r="E30" s="2"/>
      <c r="F30" s="2"/>
      <c r="G30" s="2"/>
      <c r="H30" s="2"/>
      <c r="I30" s="2"/>
      <c r="J30" s="2"/>
      <c r="K30" s="2"/>
      <c r="L30" s="2"/>
      <c r="N30" s="1" t="s">
        <v>113</v>
      </c>
      <c r="O30" s="27">
        <f>O27+O28+O26</f>
        <v>8500</v>
      </c>
    </row>
    <row r="31" spans="3:15" ht="16.5" thickBot="1" x14ac:dyDescent="0.3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3:15" ht="16.5" thickBot="1" x14ac:dyDescent="0.3">
      <c r="C32" s="39" t="s">
        <v>18</v>
      </c>
      <c r="D32" s="40"/>
      <c r="E32" s="40"/>
      <c r="F32" s="40"/>
      <c r="G32" s="40"/>
      <c r="H32" s="40"/>
      <c r="I32" s="41"/>
      <c r="J32" s="39" t="s">
        <v>19</v>
      </c>
      <c r="K32" s="40"/>
      <c r="L32" s="41"/>
      <c r="N32" s="1" t="s">
        <v>118</v>
      </c>
      <c r="O32" s="27">
        <f>O14+O22+O30</f>
        <v>-12000</v>
      </c>
    </row>
    <row r="33" spans="2:15" ht="16.5" thickBot="1" x14ac:dyDescent="0.3">
      <c r="C33" s="8"/>
      <c r="D33" s="6"/>
      <c r="E33" s="9" t="s">
        <v>20</v>
      </c>
      <c r="F33" s="7"/>
      <c r="G33" s="10"/>
      <c r="H33" s="9" t="s">
        <v>21</v>
      </c>
      <c r="I33" s="11"/>
      <c r="J33" s="10"/>
      <c r="K33" s="51" t="s">
        <v>20</v>
      </c>
      <c r="L33" s="51" t="s">
        <v>21</v>
      </c>
    </row>
    <row r="34" spans="2:15" ht="16.5" thickBot="1" x14ac:dyDescent="0.3">
      <c r="C34" s="12"/>
      <c r="D34" s="13" t="s">
        <v>22</v>
      </c>
      <c r="E34" s="13" t="s">
        <v>23</v>
      </c>
      <c r="F34" s="13" t="s">
        <v>24</v>
      </c>
      <c r="G34" s="13" t="s">
        <v>22</v>
      </c>
      <c r="H34" s="13" t="s">
        <v>23</v>
      </c>
      <c r="I34" s="13" t="s">
        <v>24</v>
      </c>
      <c r="J34" s="11"/>
      <c r="K34" s="11"/>
      <c r="L34" s="11"/>
    </row>
    <row r="35" spans="2:15" x14ac:dyDescent="0.25">
      <c r="C35" s="14" t="s">
        <v>25</v>
      </c>
      <c r="D35" s="42">
        <v>45000</v>
      </c>
      <c r="E35" s="42">
        <v>20000</v>
      </c>
      <c r="F35" s="42">
        <f>D35-E35</f>
        <v>25000</v>
      </c>
      <c r="G35" s="42"/>
      <c r="H35" s="42"/>
      <c r="I35" s="42">
        <v>30000</v>
      </c>
      <c r="J35" s="28"/>
      <c r="K35" s="28"/>
      <c r="L35" s="28"/>
      <c r="N35" t="s">
        <v>114</v>
      </c>
      <c r="O35" s="24">
        <f>I46</f>
        <v>16000</v>
      </c>
    </row>
    <row r="36" spans="2:15" x14ac:dyDescent="0.25">
      <c r="C36" s="14" t="s">
        <v>26</v>
      </c>
      <c r="D36" s="42">
        <v>240000</v>
      </c>
      <c r="E36" s="42">
        <v>80000</v>
      </c>
      <c r="F36" s="42">
        <f t="shared" ref="F36:F37" si="0">D36-E36</f>
        <v>160000</v>
      </c>
      <c r="G36" s="42"/>
      <c r="H36" s="42"/>
      <c r="I36" s="42">
        <v>70000</v>
      </c>
      <c r="J36" s="28" t="s">
        <v>27</v>
      </c>
      <c r="K36" s="42">
        <v>50000</v>
      </c>
      <c r="L36" s="42">
        <v>50000</v>
      </c>
    </row>
    <row r="37" spans="2:15" x14ac:dyDescent="0.25">
      <c r="C37" s="14" t="s">
        <v>28</v>
      </c>
      <c r="D37" s="42">
        <v>12000</v>
      </c>
      <c r="E37" s="42"/>
      <c r="F37" s="42">
        <f t="shared" si="0"/>
        <v>12000</v>
      </c>
      <c r="G37" s="42"/>
      <c r="H37" s="42"/>
      <c r="I37" s="42">
        <v>12000</v>
      </c>
      <c r="J37" s="28" t="s">
        <v>29</v>
      </c>
      <c r="K37" s="42">
        <v>83500</v>
      </c>
      <c r="L37" s="42">
        <v>77100</v>
      </c>
      <c r="N37" t="s">
        <v>115</v>
      </c>
      <c r="O37" s="24">
        <f>O32+O35</f>
        <v>4000</v>
      </c>
    </row>
    <row r="38" spans="2:15" x14ac:dyDescent="0.25">
      <c r="C38" s="14"/>
      <c r="D38" s="42"/>
      <c r="E38" s="42"/>
      <c r="F38" s="42"/>
      <c r="G38" s="42"/>
      <c r="H38" s="42"/>
      <c r="I38" s="42"/>
      <c r="J38" s="28" t="s">
        <v>30</v>
      </c>
      <c r="K38" s="42">
        <f>D28</f>
        <v>70500</v>
      </c>
      <c r="L38" s="42">
        <f>E28</f>
        <v>19900</v>
      </c>
    </row>
    <row r="39" spans="2:15" x14ac:dyDescent="0.25">
      <c r="C39" s="15"/>
      <c r="D39" s="43"/>
      <c r="E39" s="43"/>
      <c r="F39" s="43"/>
      <c r="G39" s="43"/>
      <c r="H39" s="43"/>
      <c r="I39" s="42"/>
      <c r="J39" s="29" t="s">
        <v>31</v>
      </c>
      <c r="K39" s="43"/>
      <c r="L39" s="43"/>
      <c r="O39" s="24"/>
    </row>
    <row r="40" spans="2:15" ht="16.5" thickBot="1" x14ac:dyDescent="0.3">
      <c r="C40" s="16"/>
      <c r="D40" s="44"/>
      <c r="E40" s="44"/>
      <c r="F40" s="44"/>
      <c r="G40" s="44"/>
      <c r="H40" s="44"/>
      <c r="I40" s="45"/>
      <c r="J40" s="30"/>
      <c r="K40" s="44"/>
      <c r="L40" s="44"/>
    </row>
    <row r="41" spans="2:15" ht="16.5" thickBot="1" x14ac:dyDescent="0.3">
      <c r="C41" s="12" t="s">
        <v>32</v>
      </c>
      <c r="D41" s="45">
        <f>SUM(D35:D39)</f>
        <v>297000</v>
      </c>
      <c r="E41" s="45">
        <f t="shared" ref="E41:I41" si="1">SUM(E35:E39)</f>
        <v>100000</v>
      </c>
      <c r="F41" s="45">
        <f t="shared" si="1"/>
        <v>197000</v>
      </c>
      <c r="G41" s="45">
        <f t="shared" si="1"/>
        <v>0</v>
      </c>
      <c r="H41" s="45">
        <f t="shared" si="1"/>
        <v>0</v>
      </c>
      <c r="I41" s="45">
        <f t="shared" si="1"/>
        <v>112000</v>
      </c>
      <c r="J41" s="31" t="s">
        <v>32</v>
      </c>
      <c r="K41" s="45">
        <f>K38+K37+K36</f>
        <v>204000</v>
      </c>
      <c r="L41" s="45">
        <f>L38+L37+L36</f>
        <v>147000</v>
      </c>
    </row>
    <row r="42" spans="2:15" x14ac:dyDescent="0.25">
      <c r="C42" s="14" t="s">
        <v>33</v>
      </c>
      <c r="D42" s="42">
        <v>50000</v>
      </c>
      <c r="E42" s="42"/>
      <c r="F42" s="42">
        <f t="shared" ref="F42:F43" si="2">D42-E42</f>
        <v>50000</v>
      </c>
      <c r="G42" s="42"/>
      <c r="H42" s="42"/>
      <c r="I42" s="42">
        <v>70000</v>
      </c>
      <c r="J42" s="28" t="s">
        <v>34</v>
      </c>
      <c r="K42" s="42"/>
      <c r="L42" s="42"/>
    </row>
    <row r="43" spans="2:15" x14ac:dyDescent="0.25">
      <c r="C43" s="14" t="s">
        <v>35</v>
      </c>
      <c r="D43" s="42">
        <v>120000</v>
      </c>
      <c r="E43" s="42"/>
      <c r="F43" s="42">
        <f t="shared" si="2"/>
        <v>120000</v>
      </c>
      <c r="G43" s="42"/>
      <c r="H43" s="42"/>
      <c r="I43" s="42">
        <v>90000</v>
      </c>
      <c r="J43" s="28" t="s">
        <v>36</v>
      </c>
      <c r="K43" s="42">
        <v>118000</v>
      </c>
      <c r="L43" s="42">
        <v>96000</v>
      </c>
    </row>
    <row r="44" spans="2:15" x14ac:dyDescent="0.25">
      <c r="B44" s="48"/>
      <c r="C44" s="49" t="s">
        <v>37</v>
      </c>
      <c r="D44" s="47"/>
      <c r="E44" s="42"/>
      <c r="F44" s="42"/>
      <c r="G44" s="42"/>
      <c r="H44" s="43"/>
      <c r="I44" s="42"/>
      <c r="J44" s="28" t="s">
        <v>3</v>
      </c>
      <c r="K44" s="42">
        <v>35000</v>
      </c>
      <c r="L44" s="42">
        <v>42000</v>
      </c>
    </row>
    <row r="45" spans="2:15" x14ac:dyDescent="0.25">
      <c r="C45" s="15"/>
      <c r="D45" s="43"/>
      <c r="E45" s="43"/>
      <c r="F45" s="42"/>
      <c r="G45" s="43"/>
      <c r="H45" s="43"/>
      <c r="I45" s="42"/>
      <c r="J45" s="28" t="s">
        <v>38</v>
      </c>
      <c r="K45" s="42">
        <v>14000</v>
      </c>
      <c r="L45" s="42">
        <v>3000</v>
      </c>
    </row>
    <row r="46" spans="2:15" x14ac:dyDescent="0.25">
      <c r="C46" s="14" t="s">
        <v>39</v>
      </c>
      <c r="D46" s="43">
        <v>4000</v>
      </c>
      <c r="E46" s="43"/>
      <c r="F46" s="42">
        <f t="shared" ref="F46" si="3">D46-E46</f>
        <v>4000</v>
      </c>
      <c r="G46" s="43"/>
      <c r="H46" s="43"/>
      <c r="I46" s="42">
        <v>16000</v>
      </c>
      <c r="J46" s="28" t="s">
        <v>40</v>
      </c>
      <c r="K46" s="42"/>
      <c r="L46" s="42"/>
      <c r="O46" s="32"/>
    </row>
    <row r="47" spans="2:15" x14ac:dyDescent="0.25">
      <c r="C47" s="15" t="s">
        <v>41</v>
      </c>
      <c r="D47" s="43"/>
      <c r="E47" s="43"/>
      <c r="F47" s="42"/>
      <c r="G47" s="43"/>
      <c r="H47" s="43"/>
      <c r="I47" s="42"/>
      <c r="J47" s="28" t="s">
        <v>42</v>
      </c>
      <c r="K47" s="42"/>
      <c r="L47" s="42"/>
    </row>
    <row r="48" spans="2:15" ht="16.5" thickBot="1" x14ac:dyDescent="0.3">
      <c r="C48" s="16"/>
      <c r="D48" s="44"/>
      <c r="E48" s="44"/>
      <c r="F48" s="44"/>
      <c r="G48" s="44"/>
      <c r="H48" s="44"/>
      <c r="I48" s="44"/>
      <c r="J48" s="28" t="s">
        <v>43</v>
      </c>
      <c r="K48" s="45"/>
      <c r="L48" s="45"/>
    </row>
    <row r="49" spans="3:12" ht="16.5" thickBot="1" x14ac:dyDescent="0.3">
      <c r="C49" s="12" t="s">
        <v>44</v>
      </c>
      <c r="D49" s="45">
        <f t="shared" ref="D49:I49" si="4">SUM(D42:D48)</f>
        <v>174000</v>
      </c>
      <c r="E49" s="45">
        <f t="shared" si="4"/>
        <v>0</v>
      </c>
      <c r="F49" s="45">
        <f t="shared" si="4"/>
        <v>174000</v>
      </c>
      <c r="G49" s="45">
        <f t="shared" si="4"/>
        <v>0</v>
      </c>
      <c r="H49" s="45">
        <f t="shared" si="4"/>
        <v>0</v>
      </c>
      <c r="I49" s="45">
        <f t="shared" si="4"/>
        <v>176000</v>
      </c>
      <c r="J49" s="50" t="s">
        <v>44</v>
      </c>
      <c r="K49" s="45">
        <f>SUM(K42:K48)</f>
        <v>167000</v>
      </c>
      <c r="L49" s="45">
        <f>SUM(L42:L48)</f>
        <v>141000</v>
      </c>
    </row>
    <row r="50" spans="3:12" ht="16.5" thickBot="1" x14ac:dyDescent="0.3">
      <c r="C50" s="12" t="s">
        <v>45</v>
      </c>
      <c r="D50" s="45">
        <f t="shared" ref="D50:I50" si="5">D49+D41</f>
        <v>471000</v>
      </c>
      <c r="E50" s="45">
        <f t="shared" si="5"/>
        <v>100000</v>
      </c>
      <c r="F50" s="46">
        <f t="shared" si="5"/>
        <v>371000</v>
      </c>
      <c r="G50" s="45">
        <f t="shared" si="5"/>
        <v>0</v>
      </c>
      <c r="H50" s="45">
        <f t="shared" si="5"/>
        <v>0</v>
      </c>
      <c r="I50" s="46">
        <f t="shared" si="5"/>
        <v>288000</v>
      </c>
      <c r="J50" s="31" t="s">
        <v>45</v>
      </c>
      <c r="K50" s="46">
        <f>K41+K49</f>
        <v>371000</v>
      </c>
      <c r="L50" s="46">
        <f>L41+L49</f>
        <v>288000</v>
      </c>
    </row>
    <row r="51" spans="3:12" x14ac:dyDescent="0.25">
      <c r="C51" s="17"/>
      <c r="D51" s="18"/>
      <c r="E51" s="18"/>
      <c r="F51" s="18"/>
      <c r="G51" s="18"/>
      <c r="H51" s="18"/>
      <c r="I51" s="18"/>
      <c r="J51" s="19"/>
      <c r="K51" s="19"/>
      <c r="L51" s="19"/>
    </row>
    <row r="58" spans="3:12" ht="18.75" x14ac:dyDescent="0.3">
      <c r="C58" s="20" t="s">
        <v>46</v>
      </c>
      <c r="D58" s="2"/>
      <c r="E58" s="2"/>
      <c r="F58" s="2"/>
      <c r="G58" s="2"/>
      <c r="H58" s="2"/>
      <c r="I58" s="2"/>
      <c r="J58" s="33"/>
      <c r="K58" s="33"/>
      <c r="L58" s="33"/>
    </row>
    <row r="59" spans="3:12" x14ac:dyDescent="0.25">
      <c r="C59" s="2"/>
      <c r="D59" s="2"/>
      <c r="E59" s="2">
        <v>2021</v>
      </c>
      <c r="F59" s="2">
        <v>2022</v>
      </c>
      <c r="G59" s="2"/>
      <c r="H59" s="2"/>
      <c r="I59" s="2"/>
      <c r="J59" s="33"/>
      <c r="K59" s="33">
        <v>2021</v>
      </c>
      <c r="L59" s="33">
        <v>2022</v>
      </c>
    </row>
    <row r="60" spans="3:12" x14ac:dyDescent="0.25">
      <c r="C60" s="21" t="s">
        <v>47</v>
      </c>
      <c r="D60" s="21"/>
      <c r="E60" s="52">
        <f>I35+I36+I37</f>
        <v>112000</v>
      </c>
      <c r="F60" s="52">
        <f>F35+F36+F37</f>
        <v>197000</v>
      </c>
      <c r="G60" s="21"/>
      <c r="H60" s="21"/>
      <c r="I60" s="21"/>
      <c r="J60" s="34" t="s">
        <v>48</v>
      </c>
      <c r="K60" s="34">
        <f>K61+K62</f>
        <v>243000</v>
      </c>
      <c r="L60" s="34">
        <f>L61+L62</f>
        <v>322000</v>
      </c>
    </row>
    <row r="61" spans="3:12" x14ac:dyDescent="0.25">
      <c r="C61" s="2"/>
      <c r="D61" s="2"/>
      <c r="E61" s="2"/>
      <c r="F61" s="2"/>
      <c r="G61" s="2"/>
      <c r="H61" s="2"/>
      <c r="I61" s="2"/>
      <c r="J61" s="35" t="s">
        <v>49</v>
      </c>
      <c r="K61" s="35">
        <f>L36+L37+L38+L42</f>
        <v>147000</v>
      </c>
      <c r="L61" s="35">
        <f>K36+K37+K38+K42</f>
        <v>204000</v>
      </c>
    </row>
    <row r="62" spans="3:12" x14ac:dyDescent="0.25">
      <c r="C62" s="2"/>
      <c r="D62" s="2"/>
      <c r="E62" s="2"/>
      <c r="F62" s="2"/>
      <c r="G62" s="2"/>
      <c r="H62" s="2"/>
      <c r="I62" s="2"/>
      <c r="J62" s="35" t="s">
        <v>50</v>
      </c>
      <c r="K62" s="35">
        <f>L43-I53+I54</f>
        <v>96000</v>
      </c>
      <c r="L62" s="35">
        <f>K43-H53+H54</f>
        <v>118000</v>
      </c>
    </row>
    <row r="63" spans="3:12" x14ac:dyDescent="0.25">
      <c r="C63" s="21" t="s">
        <v>51</v>
      </c>
      <c r="D63" s="21"/>
      <c r="E63" s="52">
        <f>I42+I43</f>
        <v>160000</v>
      </c>
      <c r="F63" s="52">
        <f>F42+F43</f>
        <v>170000</v>
      </c>
      <c r="G63" s="21"/>
      <c r="H63" s="21"/>
      <c r="I63" s="21"/>
      <c r="J63" s="34" t="s">
        <v>52</v>
      </c>
      <c r="K63" s="34">
        <f>L44+L45</f>
        <v>45000</v>
      </c>
      <c r="L63" s="34">
        <f>K44+K45</f>
        <v>49000</v>
      </c>
    </row>
    <row r="64" spans="3:12" x14ac:dyDescent="0.25">
      <c r="C64" s="2"/>
      <c r="D64" s="2"/>
      <c r="E64" s="2"/>
      <c r="F64" s="2"/>
      <c r="G64" s="2"/>
      <c r="H64" s="2"/>
      <c r="I64" s="2"/>
      <c r="J64" s="33"/>
      <c r="K64" s="33"/>
      <c r="L64" s="33"/>
    </row>
    <row r="65" spans="3:12" x14ac:dyDescent="0.25">
      <c r="C65" s="2"/>
      <c r="D65" s="2"/>
      <c r="E65" s="2"/>
      <c r="F65" s="2"/>
      <c r="G65" s="2"/>
      <c r="H65" s="2"/>
      <c r="I65" s="2"/>
      <c r="J65" s="33"/>
      <c r="K65" s="33"/>
      <c r="L65" s="33"/>
    </row>
    <row r="66" spans="3:12" ht="31.5" x14ac:dyDescent="0.25">
      <c r="C66" s="21" t="s">
        <v>53</v>
      </c>
      <c r="D66" s="21"/>
      <c r="E66" s="52">
        <f>I47</f>
        <v>0</v>
      </c>
      <c r="F66" s="52">
        <f>F47</f>
        <v>0</v>
      </c>
      <c r="G66" s="21"/>
      <c r="H66" s="21"/>
      <c r="I66" s="21"/>
      <c r="J66" s="34" t="s">
        <v>54</v>
      </c>
      <c r="K66" s="34">
        <f>L46+L47</f>
        <v>0</v>
      </c>
      <c r="L66" s="34">
        <f>K46+K47</f>
        <v>0</v>
      </c>
    </row>
    <row r="67" spans="3:12" x14ac:dyDescent="0.25">
      <c r="C67" s="2"/>
      <c r="D67" s="2"/>
      <c r="E67" s="2"/>
      <c r="F67" s="2"/>
      <c r="G67" s="2"/>
      <c r="H67" s="2"/>
      <c r="I67" s="2"/>
      <c r="J67" s="33"/>
      <c r="K67" s="33"/>
      <c r="L67" s="33"/>
    </row>
    <row r="68" spans="3:12" x14ac:dyDescent="0.25">
      <c r="C68" s="2"/>
      <c r="D68" s="2"/>
      <c r="E68" s="2"/>
      <c r="F68" s="2"/>
      <c r="G68" s="2"/>
      <c r="H68" s="2"/>
      <c r="I68" s="2"/>
      <c r="J68" s="33"/>
      <c r="K68" s="33"/>
      <c r="L68" s="33"/>
    </row>
    <row r="69" spans="3:12" x14ac:dyDescent="0.25">
      <c r="C69" s="2" t="s">
        <v>55</v>
      </c>
      <c r="D69" s="2"/>
      <c r="E69" s="53">
        <f>I44+I46</f>
        <v>16000</v>
      </c>
      <c r="F69" s="53">
        <f>D44+D46</f>
        <v>4000</v>
      </c>
      <c r="G69" s="2"/>
      <c r="H69" s="2"/>
      <c r="I69" s="2"/>
      <c r="J69" s="33" t="s">
        <v>56</v>
      </c>
      <c r="K69" s="33">
        <f>L48+I53</f>
        <v>0</v>
      </c>
      <c r="L69" s="33">
        <f>K48+H53</f>
        <v>0</v>
      </c>
    </row>
    <row r="70" spans="3:12" x14ac:dyDescent="0.25">
      <c r="C70" s="2"/>
      <c r="D70" s="2"/>
      <c r="E70" s="2"/>
      <c r="F70" s="2"/>
      <c r="G70" s="2"/>
      <c r="H70" s="2"/>
      <c r="I70" s="2"/>
      <c r="J70" s="33"/>
      <c r="K70" s="33"/>
      <c r="L70" s="33"/>
    </row>
    <row r="71" spans="3:12" x14ac:dyDescent="0.25">
      <c r="C71" s="2"/>
      <c r="D71" s="2"/>
      <c r="E71" s="2"/>
      <c r="F71" s="2"/>
      <c r="G71" s="2"/>
      <c r="H71" s="2"/>
      <c r="I71" s="2"/>
      <c r="J71" s="33"/>
      <c r="K71" s="33"/>
      <c r="L71" s="33"/>
    </row>
    <row r="72" spans="3:12" x14ac:dyDescent="0.25">
      <c r="C72" s="22" t="s">
        <v>57</v>
      </c>
      <c r="D72" s="22"/>
      <c r="E72" s="54">
        <f>SUM(E60:E69)</f>
        <v>288000</v>
      </c>
      <c r="F72" s="54">
        <f>SUM(F60:F69)</f>
        <v>371000</v>
      </c>
      <c r="G72" s="22"/>
      <c r="H72" s="22"/>
      <c r="I72" s="22"/>
      <c r="J72" s="36" t="s">
        <v>57</v>
      </c>
      <c r="K72" s="36">
        <f>K69+K66+K63+K60</f>
        <v>288000</v>
      </c>
      <c r="L72" s="36">
        <f>L69+L66+L63+L60</f>
        <v>371000</v>
      </c>
    </row>
    <row r="74" spans="3:12" ht="18.75" x14ac:dyDescent="0.3">
      <c r="E74" s="23">
        <v>2021</v>
      </c>
      <c r="F74" s="23">
        <v>2022</v>
      </c>
      <c r="G74" s="1" t="s">
        <v>90</v>
      </c>
    </row>
    <row r="76" spans="3:12" x14ac:dyDescent="0.25">
      <c r="C76" s="1" t="s">
        <v>58</v>
      </c>
      <c r="E76" s="55">
        <f>E77-E78</f>
        <v>131000</v>
      </c>
      <c r="F76" s="55">
        <f>F77-F78</f>
        <v>125000</v>
      </c>
    </row>
    <row r="77" spans="3:12" x14ac:dyDescent="0.25">
      <c r="C77" s="3" t="s">
        <v>59</v>
      </c>
      <c r="D77" s="3"/>
      <c r="E77" s="56">
        <f>K60</f>
        <v>243000</v>
      </c>
      <c r="F77" s="56">
        <f>L60</f>
        <v>322000</v>
      </c>
    </row>
    <row r="78" spans="3:12" x14ac:dyDescent="0.25">
      <c r="C78" s="3" t="s">
        <v>60</v>
      </c>
      <c r="D78" s="3"/>
      <c r="E78" s="56">
        <f>E60</f>
        <v>112000</v>
      </c>
      <c r="F78" s="56">
        <f>F60</f>
        <v>197000</v>
      </c>
    </row>
    <row r="80" spans="3:12" x14ac:dyDescent="0.25">
      <c r="C80" s="1" t="s">
        <v>61</v>
      </c>
      <c r="E80" s="55">
        <f>E81-E82</f>
        <v>115000</v>
      </c>
      <c r="F80" s="55">
        <f>F81-F82</f>
        <v>121000</v>
      </c>
      <c r="G80" s="57">
        <f>F80-E80</f>
        <v>6000</v>
      </c>
    </row>
    <row r="81" spans="3:6" x14ac:dyDescent="0.25">
      <c r="C81" s="3" t="s">
        <v>62</v>
      </c>
      <c r="D81" s="3"/>
      <c r="E81" s="56">
        <f>E63</f>
        <v>160000</v>
      </c>
      <c r="F81" s="56">
        <f>F63</f>
        <v>170000</v>
      </c>
    </row>
    <row r="82" spans="3:6" x14ac:dyDescent="0.25">
      <c r="C82" s="3" t="s">
        <v>63</v>
      </c>
      <c r="D82" s="3"/>
      <c r="E82" s="56">
        <f>K63</f>
        <v>45000</v>
      </c>
      <c r="F82" s="56">
        <f>L63</f>
        <v>49000</v>
      </c>
    </row>
    <row r="84" spans="3:6" x14ac:dyDescent="0.25">
      <c r="C84" s="1" t="s">
        <v>64</v>
      </c>
      <c r="E84" s="27">
        <f>E85-E86</f>
        <v>0</v>
      </c>
      <c r="F84" s="27">
        <f>F85-F86</f>
        <v>0</v>
      </c>
    </row>
    <row r="85" spans="3:6" x14ac:dyDescent="0.25">
      <c r="C85" s="3" t="s">
        <v>65</v>
      </c>
      <c r="D85" s="3"/>
      <c r="E85" s="58">
        <f>E66</f>
        <v>0</v>
      </c>
      <c r="F85" s="58">
        <f>F66</f>
        <v>0</v>
      </c>
    </row>
    <row r="86" spans="3:6" x14ac:dyDescent="0.25">
      <c r="C86" s="3" t="s">
        <v>66</v>
      </c>
      <c r="D86" s="3"/>
      <c r="E86" s="58">
        <f>K66</f>
        <v>0</v>
      </c>
      <c r="F86" s="58">
        <f>L66</f>
        <v>0</v>
      </c>
    </row>
    <row r="88" spans="3:6" x14ac:dyDescent="0.25">
      <c r="C88" s="1" t="s">
        <v>67</v>
      </c>
      <c r="E88" s="27">
        <f>E89-E90</f>
        <v>16000</v>
      </c>
      <c r="F88" s="27">
        <f>F89-F90</f>
        <v>4000</v>
      </c>
    </row>
    <row r="89" spans="3:6" x14ac:dyDescent="0.25">
      <c r="C89" s="3" t="s">
        <v>68</v>
      </c>
      <c r="E89" s="24">
        <f>E69</f>
        <v>16000</v>
      </c>
      <c r="F89" s="24">
        <f>F69</f>
        <v>4000</v>
      </c>
    </row>
    <row r="90" spans="3:6" x14ac:dyDescent="0.25">
      <c r="C90" s="3" t="s">
        <v>69</v>
      </c>
      <c r="E90" s="24">
        <f>K69</f>
        <v>0</v>
      </c>
      <c r="F90" s="24">
        <f>L69</f>
        <v>0</v>
      </c>
    </row>
    <row r="92" spans="3:6" x14ac:dyDescent="0.25">
      <c r="C92" t="s">
        <v>70</v>
      </c>
    </row>
    <row r="93" spans="3:6" x14ac:dyDescent="0.25">
      <c r="C93" t="s">
        <v>71</v>
      </c>
      <c r="E93" s="24">
        <f>E76</f>
        <v>131000</v>
      </c>
      <c r="F93" s="24">
        <f>F76</f>
        <v>125000</v>
      </c>
    </row>
    <row r="94" spans="3:6" x14ac:dyDescent="0.25">
      <c r="C94" t="s">
        <v>61</v>
      </c>
      <c r="E94" s="24">
        <f>E80</f>
        <v>115000</v>
      </c>
      <c r="F94" s="24">
        <f>F80</f>
        <v>121000</v>
      </c>
    </row>
    <row r="95" spans="3:6" x14ac:dyDescent="0.25">
      <c r="C95" t="s">
        <v>64</v>
      </c>
      <c r="E95" s="24">
        <f>E84</f>
        <v>0</v>
      </c>
      <c r="F95" s="24">
        <f>F84</f>
        <v>0</v>
      </c>
    </row>
    <row r="96" spans="3:6" x14ac:dyDescent="0.25">
      <c r="C96" t="s">
        <v>72</v>
      </c>
      <c r="E96" s="24">
        <f>E88</f>
        <v>16000</v>
      </c>
      <c r="F96" s="24">
        <f>F88</f>
        <v>4000</v>
      </c>
    </row>
    <row r="97" spans="3:6" ht="18.75" x14ac:dyDescent="0.3">
      <c r="C97" s="23" t="s">
        <v>73</v>
      </c>
      <c r="D97" s="1"/>
      <c r="E97" s="27">
        <f>SUM(E94:E96)</f>
        <v>131000</v>
      </c>
      <c r="F97" s="27">
        <f>SUM(F94:F96)</f>
        <v>125000</v>
      </c>
    </row>
  </sheetData>
  <mergeCells count="2">
    <mergeCell ref="C32:I32"/>
    <mergeCell ref="J32:L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BellePrairie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Marsal</dc:creator>
  <cp:lastModifiedBy>Bertonneau</cp:lastModifiedBy>
  <dcterms:created xsi:type="dcterms:W3CDTF">2023-11-13T09:05:08Z</dcterms:created>
  <dcterms:modified xsi:type="dcterms:W3CDTF">2024-01-16T09:02:58Z</dcterms:modified>
</cp:coreProperties>
</file>