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tonneau\Documents\AUNEGe\ANALYSE FINANCIERE (Christine)\Partie2 - L’analyse du bilan et du compte de résultat\Partie2 - Chapitre 3 - Capacité d'autofinancement\"/>
    </mc:Choice>
  </mc:AlternateContent>
  <xr:revisionPtr revIDLastSave="0" documentId="8_{B37CE8A4-A6BC-4E9A-AC81-E8BF97EA4C12}" xr6:coauthVersionLast="47" xr6:coauthVersionMax="47" xr10:uidLastSave="{00000000-0000-0000-0000-000000000000}"/>
  <bookViews>
    <workbookView xWindow="28680" yWindow="-75" windowWidth="29040" windowHeight="15840" xr2:uid="{56E218CD-1C39-8A48-BF7A-95717CD03260}"/>
  </bookViews>
  <sheets>
    <sheet name="MilleFleur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O11" i="2"/>
  <c r="O14" i="2"/>
  <c r="O15" i="2"/>
  <c r="O10" i="2"/>
  <c r="O9" i="2"/>
  <c r="L10" i="2"/>
  <c r="I9" i="2"/>
  <c r="I10" i="2" s="1"/>
  <c r="I22" i="2"/>
  <c r="H22" i="2"/>
  <c r="L8" i="2" s="1"/>
  <c r="I31" i="2"/>
  <c r="I30" i="2"/>
  <c r="I28" i="2"/>
  <c r="I27" i="2"/>
  <c r="I23" i="2"/>
  <c r="I20" i="2"/>
  <c r="I19" i="2"/>
  <c r="I16" i="2"/>
  <c r="I13" i="2"/>
  <c r="I6" i="2"/>
  <c r="D34" i="2"/>
  <c r="C34" i="2"/>
  <c r="D29" i="2"/>
  <c r="C29" i="2"/>
  <c r="D26" i="2"/>
  <c r="C26" i="2"/>
  <c r="C30" i="2" s="1"/>
  <c r="D21" i="2"/>
  <c r="C21" i="2"/>
  <c r="D10" i="2"/>
  <c r="C10" i="2"/>
  <c r="I32" i="2" l="1"/>
  <c r="C22" i="2"/>
  <c r="D22" i="2"/>
  <c r="D31" i="2" s="1"/>
  <c r="D30" i="2"/>
  <c r="I12" i="2"/>
  <c r="I17" i="2" s="1"/>
  <c r="I21" i="2" s="1"/>
  <c r="I25" i="2" s="1"/>
  <c r="I29" i="2" s="1"/>
  <c r="C31" i="2"/>
  <c r="D37" i="2" l="1"/>
  <c r="D38" i="2" s="1"/>
  <c r="C37" i="2"/>
  <c r="C38" i="2" l="1"/>
  <c r="L7" i="2" s="1"/>
  <c r="O16" i="2"/>
  <c r="H31" i="2"/>
  <c r="O13" i="2" s="1"/>
  <c r="H30" i="2"/>
  <c r="H28" i="2"/>
  <c r="H27" i="2"/>
  <c r="H9" i="2"/>
  <c r="H23" i="2"/>
  <c r="H20" i="2"/>
  <c r="H19" i="2"/>
  <c r="H16" i="2"/>
  <c r="H13" i="2"/>
  <c r="H6" i="2"/>
  <c r="O12" i="2" l="1"/>
  <c r="L12" i="2"/>
  <c r="L18" i="2"/>
  <c r="H10" i="2"/>
  <c r="H12" i="2" s="1"/>
  <c r="H17" i="2" s="1"/>
  <c r="H21" i="2" s="1"/>
  <c r="H32" i="2"/>
  <c r="H25" i="2" l="1"/>
  <c r="O7" i="2"/>
  <c r="O18" i="2" s="1"/>
  <c r="Q18" i="2" s="1"/>
  <c r="H29" i="2"/>
</calcChain>
</file>

<file path=xl/sharedStrings.xml><?xml version="1.0" encoding="utf-8"?>
<sst xmlns="http://schemas.openxmlformats.org/spreadsheetml/2006/main" count="79" uniqueCount="76">
  <si>
    <t>Résultat Net</t>
  </si>
  <si>
    <t>"plus dotation aux provisions"</t>
  </si>
  <si>
    <t>"plus dotation aux amortissements"</t>
  </si>
  <si>
    <t>"moins reprises"</t>
  </si>
  <si>
    <t>"plus valeur nette comptable des actifs cédés"</t>
  </si>
  <si>
    <t>"Moins produit cession d'actifs"</t>
  </si>
  <si>
    <t>"Moins subvention d'investissement virée au résultat"</t>
  </si>
  <si>
    <t>CAF</t>
  </si>
  <si>
    <t>EBE</t>
  </si>
  <si>
    <t>"plus produits financiers"</t>
  </si>
  <si>
    <t>"moins charges financières"</t>
  </si>
  <si>
    <t>"plus produits exceptionnels"</t>
  </si>
  <si>
    <t>"Moins charges exceptionnelles"</t>
  </si>
  <si>
    <t>"plus valeur comptable des actifs cédés"</t>
  </si>
  <si>
    <t>"Moins participation des salariés"</t>
  </si>
  <si>
    <t>"Moins IS"</t>
  </si>
  <si>
    <t>"moins autres charges d'exploitation"</t>
  </si>
  <si>
    <t>Présentation en liste</t>
  </si>
  <si>
    <t>Ventes de marchandises</t>
  </si>
  <si>
    <t>Production vendue</t>
  </si>
  <si>
    <t>Production stockée</t>
  </si>
  <si>
    <t>Subvention d'exploitation</t>
  </si>
  <si>
    <t>Reprises sur provisions</t>
  </si>
  <si>
    <t>Autres produits</t>
  </si>
  <si>
    <t>Total des produits d'exploitation</t>
  </si>
  <si>
    <t>Achats de marchandises</t>
  </si>
  <si>
    <t>Achats de mat. 1° et autres app.</t>
  </si>
  <si>
    <t>Autres achats et charges externes</t>
  </si>
  <si>
    <t>Impôts, taxes et versements ass.</t>
  </si>
  <si>
    <t xml:space="preserve">Salaires et traitements </t>
  </si>
  <si>
    <t>Charges sociales</t>
  </si>
  <si>
    <t>DAP actif immobilisé</t>
  </si>
  <si>
    <t>DAP actif circulant</t>
  </si>
  <si>
    <t>DAP risques et charges</t>
  </si>
  <si>
    <t>Total des charges d'exploitation</t>
  </si>
  <si>
    <t>Résultat d'exploitation</t>
  </si>
  <si>
    <t>Produits des autres VMP</t>
  </si>
  <si>
    <t>Autres intérêst et produits assimilés</t>
  </si>
  <si>
    <t>Total de produits financiers</t>
  </si>
  <si>
    <t>DAP actif fin</t>
  </si>
  <si>
    <t>Intérêts et charges assimilées</t>
  </si>
  <si>
    <t>Total des charges financières</t>
  </si>
  <si>
    <t>Résultat financier</t>
  </si>
  <si>
    <t>Résultat courant avant impôt</t>
  </si>
  <si>
    <t>Produits exceptionnels</t>
  </si>
  <si>
    <t>Charges exceptionnelles</t>
  </si>
  <si>
    <t>Résultat exceptionnel</t>
  </si>
  <si>
    <t>Participation des salariés aux résultats</t>
  </si>
  <si>
    <t>Impôt sur les bénéfices</t>
  </si>
  <si>
    <t>Résultat net</t>
  </si>
  <si>
    <t>"- Prix des marchandises vendues"</t>
  </si>
  <si>
    <t>"= Marge commerciale"</t>
  </si>
  <si>
    <t>"+ Production vendue"</t>
  </si>
  <si>
    <t>"= Production de l'exercice"</t>
  </si>
  <si>
    <t>Marge commerciale + Production de l'exercice (calcul intermédiaire)</t>
  </si>
  <si>
    <t>"- Consommation en provenance des tiers"</t>
  </si>
  <si>
    <t>Autres charges externes</t>
  </si>
  <si>
    <t>"= Valeur ajoutée"</t>
  </si>
  <si>
    <t>"- Impôts et taxes"</t>
  </si>
  <si>
    <t>"- Charges de personnel"</t>
  </si>
  <si>
    <t>"=Excédent Brut d'exploitation</t>
  </si>
  <si>
    <t>"- Dotations"</t>
  </si>
  <si>
    <t>" + Reprise"</t>
  </si>
  <si>
    <t>" - Autres charges"</t>
  </si>
  <si>
    <t>"= Résultat d'exploitation"</t>
  </si>
  <si>
    <t>"+ Quotes parts de Résultat"</t>
  </si>
  <si>
    <t>"+ Produits financiers"</t>
  </si>
  <si>
    <t>"-Charges financières"</t>
  </si>
  <si>
    <t>"= Résultat courant avant impôt"</t>
  </si>
  <si>
    <t>" Produits exceptionnels"</t>
  </si>
  <si>
    <t>"-Charges exceptionnelles"</t>
  </si>
  <si>
    <t>"= Résultat exceptionnel"</t>
  </si>
  <si>
    <t>valeur comptable des actifs cédés</t>
  </si>
  <si>
    <t xml:space="preserve">valeur comptable des actifs cédés </t>
  </si>
  <si>
    <t>Corrigé de l'exercice d'application</t>
  </si>
  <si>
    <t>Méthodes  de calcul de la CAF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</si>
</sst>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/>
      <right style="thick">
        <color theme="5"/>
      </right>
      <top style="thick">
        <color theme="5"/>
      </top>
      <bottom/>
      <diagonal/>
    </border>
    <border>
      <left style="thick">
        <color theme="5"/>
      </left>
      <right/>
      <top/>
      <bottom/>
      <diagonal/>
    </border>
    <border>
      <left/>
      <right style="thick">
        <color theme="5"/>
      </right>
      <top/>
      <bottom/>
      <diagonal/>
    </border>
    <border>
      <left style="thick">
        <color theme="5"/>
      </left>
      <right/>
      <top/>
      <bottom style="thick">
        <color theme="5"/>
      </bottom>
      <diagonal/>
    </border>
    <border>
      <left/>
      <right style="thick">
        <color theme="5"/>
      </right>
      <top/>
      <bottom style="thick">
        <color theme="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3" fontId="0" fillId="0" borderId="0" xfId="0" applyNumberFormat="1"/>
    <xf numFmtId="3" fontId="0" fillId="2" borderId="0" xfId="0" applyNumberFormat="1" applyFill="1"/>
    <xf numFmtId="0" fontId="1" fillId="3" borderId="0" xfId="0" applyFont="1" applyFill="1"/>
    <xf numFmtId="3" fontId="0" fillId="3" borderId="0" xfId="0" applyNumberFormat="1" applyFill="1"/>
    <xf numFmtId="0" fontId="2" fillId="3" borderId="0" xfId="0" applyFont="1" applyFill="1"/>
    <xf numFmtId="3" fontId="1" fillId="3" borderId="0" xfId="0" applyNumberFormat="1" applyFont="1" applyFill="1"/>
    <xf numFmtId="3" fontId="3" fillId="0" borderId="0" xfId="0" applyNumberFormat="1" applyFont="1"/>
    <xf numFmtId="3" fontId="3" fillId="2" borderId="0" xfId="0" applyNumberFormat="1" applyFont="1" applyFill="1"/>
    <xf numFmtId="3" fontId="1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Alignment="1">
      <alignment wrapText="1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0" fillId="0" borderId="3" xfId="0" applyBorder="1"/>
    <xf numFmtId="4" fontId="0" fillId="0" borderId="4" xfId="0" applyNumberFormat="1" applyBorder="1"/>
    <xf numFmtId="0" fontId="0" fillId="0" borderId="5" xfId="0" applyBorder="1"/>
    <xf numFmtId="4" fontId="0" fillId="0" borderId="2" xfId="0" applyNumberFormat="1" applyBorder="1"/>
    <xf numFmtId="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5BEC5-8737-EE47-9E8C-0658AA24F350}">
  <dimension ref="A1:Q38"/>
  <sheetViews>
    <sheetView tabSelected="1" topLeftCell="D1" workbookViewId="0">
      <selection activeCell="O27" sqref="O27"/>
    </sheetView>
  </sheetViews>
  <sheetFormatPr baseColWidth="10" defaultRowHeight="15.75" x14ac:dyDescent="0.25"/>
  <cols>
    <col min="2" max="2" width="36" customWidth="1"/>
    <col min="7" max="7" width="33.375" customWidth="1"/>
    <col min="8" max="8" width="11.625" bestFit="1" customWidth="1"/>
    <col min="9" max="9" width="17.625" customWidth="1"/>
    <col min="10" max="10" width="12.5" customWidth="1"/>
    <col min="11" max="11" width="45.5" customWidth="1"/>
    <col min="13" max="13" width="6.375" customWidth="1"/>
    <col min="14" max="14" width="34.5" customWidth="1"/>
  </cols>
  <sheetData>
    <row r="1" spans="1:15" ht="18.75" x14ac:dyDescent="0.3">
      <c r="A1" s="19" t="s">
        <v>74</v>
      </c>
    </row>
    <row r="2" spans="1:15" x14ac:dyDescent="0.25">
      <c r="B2" t="s">
        <v>17</v>
      </c>
      <c r="C2" s="1">
        <v>2022</v>
      </c>
      <c r="D2" s="1">
        <v>2021</v>
      </c>
    </row>
    <row r="3" spans="1:15" x14ac:dyDescent="0.25">
      <c r="G3" s="11"/>
      <c r="H3" s="1">
        <v>2022</v>
      </c>
      <c r="I3">
        <v>2021</v>
      </c>
    </row>
    <row r="4" spans="1:15" x14ac:dyDescent="0.25">
      <c r="B4" t="s">
        <v>18</v>
      </c>
      <c r="C4" s="2">
        <v>0</v>
      </c>
      <c r="D4" s="2">
        <v>0</v>
      </c>
      <c r="G4" s="11" t="s">
        <v>18</v>
      </c>
      <c r="H4" s="12">
        <v>0</v>
      </c>
      <c r="I4" s="12">
        <v>0</v>
      </c>
      <c r="J4" s="12"/>
      <c r="K4" s="18" t="s">
        <v>75</v>
      </c>
    </row>
    <row r="5" spans="1:15" x14ac:dyDescent="0.25">
      <c r="B5" t="s">
        <v>19</v>
      </c>
      <c r="C5" s="3">
        <v>2220100</v>
      </c>
      <c r="D5" s="2">
        <v>2248230</v>
      </c>
      <c r="G5" s="11" t="s">
        <v>50</v>
      </c>
      <c r="H5" s="12">
        <v>0</v>
      </c>
      <c r="I5" s="12">
        <v>0</v>
      </c>
      <c r="J5" s="12"/>
    </row>
    <row r="6" spans="1:15" ht="16.5" thickBot="1" x14ac:dyDescent="0.3">
      <c r="B6" t="s">
        <v>20</v>
      </c>
      <c r="C6" s="2"/>
      <c r="D6" s="2"/>
      <c r="G6" s="13" t="s">
        <v>51</v>
      </c>
      <c r="H6" s="14">
        <f>H4-H5</f>
        <v>0</v>
      </c>
      <c r="I6" s="14">
        <f>I4-I5</f>
        <v>0</v>
      </c>
      <c r="J6" s="14"/>
    </row>
    <row r="7" spans="1:15" ht="16.5" thickTop="1" x14ac:dyDescent="0.25">
      <c r="B7" t="s">
        <v>21</v>
      </c>
      <c r="C7" s="3">
        <v>2500</v>
      </c>
      <c r="D7" s="2">
        <v>3500</v>
      </c>
      <c r="G7" s="11"/>
      <c r="H7" s="12"/>
      <c r="I7" s="12"/>
      <c r="J7" s="12"/>
      <c r="K7" s="20" t="s">
        <v>0</v>
      </c>
      <c r="L7" s="24">
        <f>C38</f>
        <v>1209</v>
      </c>
      <c r="N7" s="20" t="s">
        <v>8</v>
      </c>
      <c r="O7" s="24">
        <f>H21</f>
        <v>268902</v>
      </c>
    </row>
    <row r="8" spans="1:15" x14ac:dyDescent="0.25">
      <c r="B8" t="s">
        <v>22</v>
      </c>
      <c r="C8" s="3">
        <v>2000</v>
      </c>
      <c r="D8" s="2"/>
      <c r="G8" s="11" t="s">
        <v>20</v>
      </c>
      <c r="H8" s="12">
        <v>0</v>
      </c>
      <c r="I8" s="12">
        <v>0</v>
      </c>
      <c r="J8" s="12"/>
      <c r="K8" s="21" t="s">
        <v>2</v>
      </c>
      <c r="L8" s="22">
        <f>H22</f>
        <v>199025</v>
      </c>
      <c r="N8" s="21" t="s">
        <v>16</v>
      </c>
      <c r="O8" s="22"/>
    </row>
    <row r="9" spans="1:15" x14ac:dyDescent="0.25">
      <c r="B9" t="s">
        <v>23</v>
      </c>
      <c r="C9" s="2"/>
      <c r="D9" s="2"/>
      <c r="G9" s="11" t="s">
        <v>52</v>
      </c>
      <c r="H9" s="12">
        <f>C5+C7</f>
        <v>2222600</v>
      </c>
      <c r="I9" s="12">
        <f>D5+D7</f>
        <v>2251730</v>
      </c>
      <c r="J9" s="12"/>
      <c r="K9" s="21" t="s">
        <v>1</v>
      </c>
      <c r="L9" s="22"/>
      <c r="N9" s="21" t="s">
        <v>9</v>
      </c>
      <c r="O9" s="22">
        <f>C24</f>
        <v>2735</v>
      </c>
    </row>
    <row r="10" spans="1:15" x14ac:dyDescent="0.25">
      <c r="B10" s="4" t="s">
        <v>24</v>
      </c>
      <c r="C10" s="5">
        <f>SUM(C4:C9)</f>
        <v>2224600</v>
      </c>
      <c r="D10" s="5">
        <f>SUM(D4:D9)</f>
        <v>2251730</v>
      </c>
      <c r="G10" s="13" t="s">
        <v>53</v>
      </c>
      <c r="H10" s="14">
        <f>H9+H8</f>
        <v>2222600</v>
      </c>
      <c r="I10" s="14">
        <f>I9+I8</f>
        <v>2251730</v>
      </c>
      <c r="J10" s="14"/>
      <c r="K10" s="21" t="s">
        <v>3</v>
      </c>
      <c r="L10" s="22">
        <f>C8</f>
        <v>2000</v>
      </c>
      <c r="N10" s="21" t="s">
        <v>10</v>
      </c>
      <c r="O10" s="22">
        <f>C28</f>
        <v>8500</v>
      </c>
    </row>
    <row r="11" spans="1:15" x14ac:dyDescent="0.25">
      <c r="C11" s="2"/>
      <c r="D11" s="2"/>
      <c r="G11" s="13"/>
      <c r="H11" s="15"/>
      <c r="I11" s="15"/>
      <c r="J11" s="15"/>
      <c r="K11" s="21" t="s">
        <v>4</v>
      </c>
      <c r="L11" s="22">
        <f>L22</f>
        <v>10000</v>
      </c>
      <c r="N11" s="21" t="s">
        <v>11</v>
      </c>
      <c r="O11" s="22">
        <f>C32</f>
        <v>15000</v>
      </c>
    </row>
    <row r="12" spans="1:15" ht="31.5" x14ac:dyDescent="0.25">
      <c r="B12" t="s">
        <v>25</v>
      </c>
      <c r="C12" s="2"/>
      <c r="D12" s="2"/>
      <c r="G12" s="16" t="s">
        <v>54</v>
      </c>
      <c r="H12" s="17">
        <f>H10+H6</f>
        <v>2222600</v>
      </c>
      <c r="I12" s="17">
        <f>I10+I6</f>
        <v>2251730</v>
      </c>
      <c r="J12" s="17"/>
      <c r="K12" s="21" t="s">
        <v>5</v>
      </c>
      <c r="L12" s="22">
        <f>H30</f>
        <v>15000</v>
      </c>
      <c r="N12" s="21" t="s">
        <v>5</v>
      </c>
      <c r="O12" s="22">
        <f>H30</f>
        <v>15000</v>
      </c>
    </row>
    <row r="13" spans="1:15" ht="31.5" x14ac:dyDescent="0.25">
      <c r="B13" t="s">
        <v>26</v>
      </c>
      <c r="C13" s="3">
        <v>735002</v>
      </c>
      <c r="D13" s="2">
        <v>725228</v>
      </c>
      <c r="G13" s="11" t="s">
        <v>55</v>
      </c>
      <c r="H13" s="12">
        <f>C13</f>
        <v>735002</v>
      </c>
      <c r="I13" s="12">
        <f>D13</f>
        <v>725228</v>
      </c>
      <c r="J13" s="12"/>
      <c r="K13" s="21" t="s">
        <v>6</v>
      </c>
      <c r="L13" s="22"/>
      <c r="N13" s="21" t="s">
        <v>12</v>
      </c>
      <c r="O13" s="22">
        <f>H31</f>
        <v>4500</v>
      </c>
    </row>
    <row r="14" spans="1:15" x14ac:dyDescent="0.25">
      <c r="B14" t="s">
        <v>27</v>
      </c>
      <c r="C14" s="3">
        <v>257565</v>
      </c>
      <c r="D14" s="2">
        <v>298120</v>
      </c>
      <c r="G14" s="11"/>
      <c r="H14" s="12"/>
      <c r="I14" s="12"/>
      <c r="J14" s="12"/>
      <c r="K14" s="21"/>
      <c r="L14" s="22"/>
      <c r="N14" s="21" t="s">
        <v>13</v>
      </c>
      <c r="O14" s="22">
        <f>L22</f>
        <v>10000</v>
      </c>
    </row>
    <row r="15" spans="1:15" x14ac:dyDescent="0.25">
      <c r="B15" t="s">
        <v>28</v>
      </c>
      <c r="C15" s="3">
        <v>96300</v>
      </c>
      <c r="D15" s="2">
        <v>91121</v>
      </c>
      <c r="G15" s="11"/>
      <c r="H15" s="12"/>
      <c r="I15" s="12"/>
      <c r="J15" s="12"/>
      <c r="K15" s="21"/>
      <c r="L15" s="22"/>
      <c r="N15" s="21" t="s">
        <v>14</v>
      </c>
      <c r="O15" s="22">
        <f>C36</f>
        <v>75000</v>
      </c>
    </row>
    <row r="16" spans="1:15" x14ac:dyDescent="0.25">
      <c r="B16" t="s">
        <v>29</v>
      </c>
      <c r="C16" s="3">
        <v>596435</v>
      </c>
      <c r="D16" s="2">
        <v>590530</v>
      </c>
      <c r="G16" s="11" t="s">
        <v>56</v>
      </c>
      <c r="H16" s="12">
        <f>C14</f>
        <v>257565</v>
      </c>
      <c r="I16" s="12">
        <f>D14</f>
        <v>298120</v>
      </c>
      <c r="J16" s="12"/>
      <c r="K16" s="21"/>
      <c r="L16" s="22"/>
      <c r="N16" s="21" t="s">
        <v>15</v>
      </c>
      <c r="O16" s="22">
        <f>C37</f>
        <v>403</v>
      </c>
    </row>
    <row r="17" spans="2:17" x14ac:dyDescent="0.25">
      <c r="B17" t="s">
        <v>30</v>
      </c>
      <c r="C17" s="3">
        <v>268396</v>
      </c>
      <c r="D17" s="2">
        <v>265738</v>
      </c>
      <c r="G17" s="13" t="s">
        <v>57</v>
      </c>
      <c r="H17" s="14">
        <f>H12-H13-H16</f>
        <v>1230033</v>
      </c>
      <c r="I17" s="14">
        <f>I12-I13-I16</f>
        <v>1228382</v>
      </c>
      <c r="J17" s="14"/>
      <c r="K17" s="21"/>
      <c r="L17" s="22"/>
      <c r="N17" s="21"/>
      <c r="O17" s="22"/>
    </row>
    <row r="18" spans="2:17" ht="16.5" thickBot="1" x14ac:dyDescent="0.3">
      <c r="B18" t="s">
        <v>31</v>
      </c>
      <c r="C18" s="3">
        <v>191650</v>
      </c>
      <c r="D18" s="2">
        <v>154000</v>
      </c>
      <c r="G18" s="11"/>
      <c r="H18" s="12"/>
      <c r="I18" s="12"/>
      <c r="J18" s="12"/>
      <c r="K18" s="23" t="s">
        <v>7</v>
      </c>
      <c r="L18" s="25">
        <f>L7+L8+L9-L10+L11-L12-L13</f>
        <v>193234</v>
      </c>
      <c r="N18" s="23"/>
      <c r="O18" s="25">
        <f>O7-O8+O9-O10+O11-O12-O13+O14-O15-O16</f>
        <v>193234</v>
      </c>
      <c r="Q18" s="12">
        <f>O18-L18</f>
        <v>0</v>
      </c>
    </row>
    <row r="19" spans="2:17" ht="16.5" thickTop="1" x14ac:dyDescent="0.25">
      <c r="B19" t="s">
        <v>32</v>
      </c>
      <c r="C19" s="3">
        <v>7375</v>
      </c>
      <c r="D19" s="2">
        <v>4200</v>
      </c>
      <c r="G19" s="11" t="s">
        <v>58</v>
      </c>
      <c r="H19" s="12">
        <f>C15</f>
        <v>96300</v>
      </c>
      <c r="I19" s="12">
        <f>D15</f>
        <v>91121</v>
      </c>
      <c r="J19" s="12"/>
    </row>
    <row r="20" spans="2:17" x14ac:dyDescent="0.25">
      <c r="B20" t="s">
        <v>33</v>
      </c>
      <c r="C20" s="2"/>
      <c r="D20" s="2"/>
      <c r="G20" s="11" t="s">
        <v>59</v>
      </c>
      <c r="H20" s="12">
        <f>C16+C17</f>
        <v>864831</v>
      </c>
      <c r="I20" s="12">
        <f>D16+D17</f>
        <v>856268</v>
      </c>
      <c r="J20" s="12"/>
      <c r="L20" s="12"/>
    </row>
    <row r="21" spans="2:17" x14ac:dyDescent="0.25">
      <c r="B21" s="4" t="s">
        <v>34</v>
      </c>
      <c r="C21" s="5">
        <f>SUM(C12:C20)</f>
        <v>2152723</v>
      </c>
      <c r="D21" s="5">
        <f>SUM(D12:D20)</f>
        <v>2128937</v>
      </c>
      <c r="G21" s="13" t="s">
        <v>60</v>
      </c>
      <c r="H21" s="14">
        <f>H17-H19-H20</f>
        <v>268902</v>
      </c>
      <c r="I21" s="14">
        <f>I17-I19-I20</f>
        <v>280993</v>
      </c>
      <c r="J21" s="14"/>
    </row>
    <row r="22" spans="2:17" x14ac:dyDescent="0.25">
      <c r="B22" s="6" t="s">
        <v>35</v>
      </c>
      <c r="C22" s="5">
        <f>C10-C21</f>
        <v>71877</v>
      </c>
      <c r="D22" s="5">
        <f>D10-D21</f>
        <v>122793</v>
      </c>
      <c r="G22" s="11" t="s">
        <v>61</v>
      </c>
      <c r="H22" s="12">
        <f>C18+C19</f>
        <v>199025</v>
      </c>
      <c r="I22" s="12">
        <f>D18+D19</f>
        <v>158200</v>
      </c>
      <c r="J22" s="12"/>
      <c r="K22" t="s">
        <v>73</v>
      </c>
      <c r="L22" s="12">
        <v>10000</v>
      </c>
    </row>
    <row r="23" spans="2:17" x14ac:dyDescent="0.25">
      <c r="B23" s="6"/>
      <c r="C23" s="5"/>
      <c r="D23" s="5"/>
      <c r="G23" s="11" t="s">
        <v>62</v>
      </c>
      <c r="H23" s="12">
        <f>C8</f>
        <v>2000</v>
      </c>
      <c r="I23" s="12">
        <f>D8</f>
        <v>0</v>
      </c>
      <c r="J23" s="12"/>
    </row>
    <row r="24" spans="2:17" x14ac:dyDescent="0.25">
      <c r="B24" t="s">
        <v>36</v>
      </c>
      <c r="C24" s="3">
        <v>2735</v>
      </c>
      <c r="D24" s="2">
        <v>2800</v>
      </c>
      <c r="G24" s="11" t="s">
        <v>63</v>
      </c>
      <c r="H24" s="12"/>
      <c r="I24" s="12"/>
      <c r="J24" s="12"/>
    </row>
    <row r="25" spans="2:17" x14ac:dyDescent="0.25">
      <c r="B25" t="s">
        <v>37</v>
      </c>
      <c r="C25" s="2"/>
      <c r="D25" s="2"/>
      <c r="G25" s="13" t="s">
        <v>64</v>
      </c>
      <c r="H25" s="14">
        <f>H21-H22+H23-H24</f>
        <v>71877</v>
      </c>
      <c r="I25" s="14">
        <f>I21-I22+I23-I24</f>
        <v>122793</v>
      </c>
      <c r="J25" s="14"/>
    </row>
    <row r="26" spans="2:17" x14ac:dyDescent="0.25">
      <c r="B26" s="4" t="s">
        <v>38</v>
      </c>
      <c r="C26" s="5">
        <f>SUM(C24:C25)</f>
        <v>2735</v>
      </c>
      <c r="D26" s="5">
        <f>SUM(D24:D25)</f>
        <v>2800</v>
      </c>
      <c r="G26" s="11" t="s">
        <v>65</v>
      </c>
      <c r="H26" s="12">
        <v>0</v>
      </c>
      <c r="I26" s="12">
        <v>0</v>
      </c>
      <c r="J26" s="12"/>
    </row>
    <row r="27" spans="2:17" x14ac:dyDescent="0.25">
      <c r="B27" t="s">
        <v>39</v>
      </c>
      <c r="C27" s="2"/>
      <c r="D27" s="2"/>
      <c r="G27" s="11" t="s">
        <v>66</v>
      </c>
      <c r="H27" s="12">
        <f>C24</f>
        <v>2735</v>
      </c>
      <c r="I27" s="12">
        <f>D24</f>
        <v>2800</v>
      </c>
      <c r="J27" s="12"/>
    </row>
    <row r="28" spans="2:17" x14ac:dyDescent="0.25">
      <c r="B28" t="s">
        <v>40</v>
      </c>
      <c r="C28" s="3">
        <v>8500</v>
      </c>
      <c r="D28" s="2">
        <v>14700</v>
      </c>
      <c r="G28" s="11" t="s">
        <v>67</v>
      </c>
      <c r="H28" s="12">
        <f>C28</f>
        <v>8500</v>
      </c>
      <c r="I28" s="12">
        <f>D28</f>
        <v>14700</v>
      </c>
      <c r="J28" s="12"/>
    </row>
    <row r="29" spans="2:17" x14ac:dyDescent="0.25">
      <c r="B29" s="4" t="s">
        <v>41</v>
      </c>
      <c r="C29" s="5">
        <f>C28+C298</f>
        <v>8500</v>
      </c>
      <c r="D29" s="5">
        <f>D28+D27</f>
        <v>14700</v>
      </c>
      <c r="G29" s="13" t="s">
        <v>68</v>
      </c>
      <c r="H29" s="14">
        <f>H25+H26+H27-H28</f>
        <v>66112</v>
      </c>
      <c r="I29" s="14">
        <f>I25+I26+I27-I28</f>
        <v>110893</v>
      </c>
      <c r="J29" s="14"/>
    </row>
    <row r="30" spans="2:17" x14ac:dyDescent="0.25">
      <c r="B30" s="4" t="s">
        <v>42</v>
      </c>
      <c r="C30" s="5">
        <f>C26-C29</f>
        <v>-5765</v>
      </c>
      <c r="D30" s="5">
        <f>D26-D29</f>
        <v>-11900</v>
      </c>
      <c r="G30" s="11" t="s">
        <v>69</v>
      </c>
      <c r="H30" s="12">
        <f>C32</f>
        <v>15000</v>
      </c>
      <c r="I30" s="12">
        <f>D32</f>
        <v>200</v>
      </c>
      <c r="J30" s="12"/>
    </row>
    <row r="31" spans="2:17" x14ac:dyDescent="0.25">
      <c r="B31" s="4" t="s">
        <v>43</v>
      </c>
      <c r="C31" s="5">
        <f>C22+C30</f>
        <v>66112</v>
      </c>
      <c r="D31" s="5">
        <f>D22+D30</f>
        <v>110893</v>
      </c>
      <c r="G31" s="11" t="s">
        <v>70</v>
      </c>
      <c r="H31" s="12">
        <f>C33</f>
        <v>4500</v>
      </c>
      <c r="I31" s="12">
        <f>D33</f>
        <v>100</v>
      </c>
      <c r="J31" s="12"/>
    </row>
    <row r="32" spans="2:17" x14ac:dyDescent="0.25">
      <c r="B32" t="s">
        <v>44</v>
      </c>
      <c r="C32" s="2">
        <v>15000</v>
      </c>
      <c r="D32" s="2">
        <v>200</v>
      </c>
      <c r="G32" s="13" t="s">
        <v>71</v>
      </c>
      <c r="H32" s="14">
        <f>H30-H31</f>
        <v>10500</v>
      </c>
      <c r="I32" s="14">
        <f>I30-I31</f>
        <v>100</v>
      </c>
      <c r="J32" s="14"/>
    </row>
    <row r="33" spans="2:7" x14ac:dyDescent="0.25">
      <c r="B33" t="s">
        <v>45</v>
      </c>
      <c r="C33" s="2">
        <v>4500</v>
      </c>
      <c r="D33" s="2">
        <v>100</v>
      </c>
    </row>
    <row r="34" spans="2:7" x14ac:dyDescent="0.25">
      <c r="B34" s="4" t="s">
        <v>46</v>
      </c>
      <c r="C34" s="7">
        <f>C32-C33</f>
        <v>10500</v>
      </c>
      <c r="D34" s="7">
        <f>D32-D33</f>
        <v>100</v>
      </c>
      <c r="G34" t="s">
        <v>72</v>
      </c>
    </row>
    <row r="36" spans="2:7" x14ac:dyDescent="0.25">
      <c r="B36" s="8" t="s">
        <v>47</v>
      </c>
      <c r="C36" s="9">
        <v>75000</v>
      </c>
      <c r="D36" s="8">
        <v>81000</v>
      </c>
    </row>
    <row r="37" spans="2:7" x14ac:dyDescent="0.25">
      <c r="B37" s="10" t="s">
        <v>48</v>
      </c>
      <c r="C37" s="10">
        <f>(C31+C34-C36)*0.25</f>
        <v>403</v>
      </c>
      <c r="D37" s="10">
        <f>(D31+D34-D36)*0.25</f>
        <v>7498.25</v>
      </c>
    </row>
    <row r="38" spans="2:7" x14ac:dyDescent="0.25">
      <c r="B38" t="s">
        <v>49</v>
      </c>
      <c r="C38" s="2">
        <f>C31+C34-C36-C37</f>
        <v>1209</v>
      </c>
      <c r="D38" s="2">
        <f>D31+D34-D36-D37</f>
        <v>22494.75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MilleFleurs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Bertonneau</cp:lastModifiedBy>
  <dcterms:created xsi:type="dcterms:W3CDTF">2023-09-01T10:56:57Z</dcterms:created>
  <dcterms:modified xsi:type="dcterms:W3CDTF">2023-12-07T14:02:55Z</dcterms:modified>
</cp:coreProperties>
</file>