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rtonneau\Documents\AUNEGe\ANALYSE FINANCIERE (Christine)\Partie2 - L’analyse du bilan et du compte de résultat\Partie2 - Chapitre 2 - Soldes intermédiaires de gestion\"/>
    </mc:Choice>
  </mc:AlternateContent>
  <xr:revisionPtr revIDLastSave="0" documentId="13_ncr:1_{AC314513-EC1B-4DAE-82A2-221645237E90}" xr6:coauthVersionLast="47" xr6:coauthVersionMax="47" xr10:uidLastSave="{00000000-0000-0000-0000-000000000000}"/>
  <bookViews>
    <workbookView xWindow="28680" yWindow="-75" windowWidth="29040" windowHeight="15840" xr2:uid="{5DAB9C9E-2923-FA4B-9191-2392F2902B22}"/>
  </bookViews>
  <sheets>
    <sheet name="Millefleurs-Donné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9" i="1" l="1"/>
  <c r="C39" i="1"/>
  <c r="M14" i="1"/>
  <c r="C24" i="1"/>
  <c r="C32" i="1"/>
  <c r="N40" i="1"/>
  <c r="M40" i="1"/>
  <c r="M9" i="1"/>
  <c r="N9" i="1" s="1"/>
  <c r="M8" i="1"/>
  <c r="N8" i="1"/>
  <c r="M10" i="1" l="1"/>
  <c r="M16" i="1"/>
  <c r="M21" i="1" s="1"/>
  <c r="N14" i="1"/>
  <c r="N10" i="1"/>
  <c r="N16" i="1" l="1"/>
  <c r="N21" i="1" s="1"/>
  <c r="N22" i="1" s="1"/>
  <c r="M23" i="1"/>
  <c r="M22" i="1"/>
  <c r="M27" i="1"/>
  <c r="N27" i="1" l="1"/>
  <c r="N23" i="1"/>
  <c r="N29" i="1"/>
  <c r="N28" i="1"/>
  <c r="M29" i="1"/>
  <c r="M28" i="1"/>
  <c r="M33" i="1" l="1"/>
  <c r="M37" i="1" s="1"/>
  <c r="N33" i="1"/>
  <c r="N37" i="1" s="1"/>
  <c r="D32" i="1"/>
  <c r="D37" i="1"/>
  <c r="C37" i="1"/>
  <c r="D29" i="1"/>
  <c r="C29" i="1"/>
  <c r="D24" i="1"/>
  <c r="D13" i="1"/>
  <c r="C13" i="1"/>
  <c r="C25" i="1" s="1"/>
  <c r="D33" i="1" l="1"/>
  <c r="C33" i="1"/>
  <c r="C34" i="1" s="1"/>
  <c r="D25" i="1"/>
  <c r="D34" i="1" s="1"/>
  <c r="D40" i="1" s="1"/>
  <c r="D41" i="1" l="1"/>
  <c r="C40" i="1"/>
  <c r="C41" i="1" l="1"/>
</calcChain>
</file>

<file path=xl/sharedStrings.xml><?xml version="1.0" encoding="utf-8"?>
<sst xmlns="http://schemas.openxmlformats.org/spreadsheetml/2006/main" count="85" uniqueCount="82">
  <si>
    <t>Achats de marchandises</t>
  </si>
  <si>
    <t>Ventes de marchandises</t>
  </si>
  <si>
    <t>Achats de mat. 1° et autres app.</t>
  </si>
  <si>
    <t>Production vendue</t>
  </si>
  <si>
    <t>Autres achats et charges externes</t>
  </si>
  <si>
    <t>Production stockée</t>
  </si>
  <si>
    <t>Impôts, taxes et versements ass.</t>
  </si>
  <si>
    <t>Subvention d'exploitation</t>
  </si>
  <si>
    <t xml:space="preserve">Salaires et traitements </t>
  </si>
  <si>
    <t>Reprises sur provisions</t>
  </si>
  <si>
    <t>Charges sociales</t>
  </si>
  <si>
    <t>Autres produits</t>
  </si>
  <si>
    <t>DAP actif immobilisé</t>
  </si>
  <si>
    <t>Total des produits d'exploitation</t>
  </si>
  <si>
    <t>DAP actif circulant</t>
  </si>
  <si>
    <t>DAP risques et charges</t>
  </si>
  <si>
    <t>Total des charges d'exploitation</t>
  </si>
  <si>
    <t>Produits des autres VMP</t>
  </si>
  <si>
    <t>Intérêts et charges assimilées</t>
  </si>
  <si>
    <t>Autres intérêst et produits assimilés</t>
  </si>
  <si>
    <t>Total des charges financières</t>
  </si>
  <si>
    <t>Total de produits financiers</t>
  </si>
  <si>
    <t>Charges exceptionnelles</t>
  </si>
  <si>
    <t>Produits exceptionnels</t>
  </si>
  <si>
    <t>Résultat courant avant impôt</t>
  </si>
  <si>
    <t>Compte de résultat simplifié de MilleFleurs SARL</t>
  </si>
  <si>
    <t>Ratios du secteur</t>
  </si>
  <si>
    <t>EBE/CA</t>
  </si>
  <si>
    <t>VA/salarié</t>
  </si>
  <si>
    <t>Entre 40 et 75 k euros</t>
  </si>
  <si>
    <t>Résultat d'exploitation</t>
  </si>
  <si>
    <t>Résultat financier</t>
  </si>
  <si>
    <t>Résultat exceptionnel</t>
  </si>
  <si>
    <t>Présentation en liste</t>
  </si>
  <si>
    <t>DAP actif fin</t>
  </si>
  <si>
    <t>u = euros</t>
  </si>
  <si>
    <t>Participation des salariés aux résultats</t>
  </si>
  <si>
    <t>Impôt sur les bénéfices</t>
  </si>
  <si>
    <t>Résultat net</t>
  </si>
  <si>
    <t>Autres informations</t>
  </si>
  <si>
    <t>Subvention d'exploitation pour insuffisance de prix</t>
  </si>
  <si>
    <t>Matériel en crédit bail</t>
  </si>
  <si>
    <t xml:space="preserve">Annuité de crédit bail </t>
  </si>
  <si>
    <t>Décomposition de l'annuité</t>
  </si>
  <si>
    <t>Amortissement</t>
  </si>
  <si>
    <t>Personnel intérimaire</t>
  </si>
  <si>
    <t>"- Prix des marchandises vendues"</t>
  </si>
  <si>
    <t>"= Marge commerciale"</t>
  </si>
  <si>
    <t>"+ Production vendue"</t>
  </si>
  <si>
    <t>"= Production de l'exercice"</t>
  </si>
  <si>
    <t>Marge commerciale + Production de l'exercice (calcul intermédiaire)</t>
  </si>
  <si>
    <t>"- Consommation en provenance des tiers"</t>
  </si>
  <si>
    <t>"= Valeur ajoutée"</t>
  </si>
  <si>
    <t>"- Impôts et taxes"</t>
  </si>
  <si>
    <t>"- Charges de personnel"</t>
  </si>
  <si>
    <t>"=Excédent Brut d'exploitation</t>
  </si>
  <si>
    <t>"- Dotations"</t>
  </si>
  <si>
    <t>" + Reprise"</t>
  </si>
  <si>
    <t>" - Autres charges"</t>
  </si>
  <si>
    <t>"= Résultat d'exploitation"</t>
  </si>
  <si>
    <t>"+ Quotes parts de Résultat"</t>
  </si>
  <si>
    <t>"+ Produits financiers"</t>
  </si>
  <si>
    <t>"-Charges financières"</t>
  </si>
  <si>
    <t>"= Résultat courant avant impôt"</t>
  </si>
  <si>
    <t>" Produits exceptionnels"</t>
  </si>
  <si>
    <t>"-Charges exceptionnelles"</t>
  </si>
  <si>
    <t>"= Résultat exceptionnel"</t>
  </si>
  <si>
    <t>Autres charges externes</t>
  </si>
  <si>
    <t>Charges financières</t>
  </si>
  <si>
    <t>effectif moyen</t>
  </si>
  <si>
    <t>VA/effectif Moyen</t>
  </si>
  <si>
    <t>EBE/VA</t>
  </si>
  <si>
    <t>5%- 9%</t>
  </si>
  <si>
    <t>EBE/Frais de personnel</t>
  </si>
  <si>
    <t>Taux de valeur ajoutée (VA/CA)</t>
  </si>
  <si>
    <t>VA/CA</t>
  </si>
  <si>
    <t>Charges financières/EBE</t>
  </si>
  <si>
    <t>Maxi 50%</t>
  </si>
  <si>
    <t>Charges fianncières/CA</t>
  </si>
  <si>
    <t xml:space="preserve">  Entreprise du secteur de l'agroalimentaire (confitures, confiseries et miel bio)</t>
  </si>
  <si>
    <t>DONNEES DE L'EXERCICE D'APPLICATION</t>
  </si>
  <si>
    <t>Maxi 04%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</si>
</sst>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rgb="FFED7D3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9" fontId="0" fillId="0" borderId="0" xfId="0" applyNumberFormat="1"/>
    <xf numFmtId="0" fontId="2" fillId="2" borderId="0" xfId="0" applyFont="1" applyFill="1"/>
    <xf numFmtId="0" fontId="4" fillId="2" borderId="0" xfId="0" applyFont="1" applyFill="1"/>
    <xf numFmtId="3" fontId="0" fillId="0" borderId="0" xfId="0" applyNumberFormat="1"/>
    <xf numFmtId="3" fontId="0" fillId="2" borderId="0" xfId="0" applyNumberFormat="1" applyFill="1"/>
    <xf numFmtId="3" fontId="2" fillId="2" borderId="0" xfId="0" applyNumberFormat="1" applyFont="1" applyFill="1"/>
    <xf numFmtId="3" fontId="2" fillId="0" borderId="0" xfId="0" applyNumberFormat="1" applyFont="1"/>
    <xf numFmtId="3" fontId="5" fillId="0" borderId="0" xfId="0" applyNumberFormat="1" applyFont="1"/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3" borderId="0" xfId="0" applyFill="1"/>
    <xf numFmtId="3" fontId="0" fillId="3" borderId="0" xfId="0" applyNumberFormat="1" applyFill="1"/>
    <xf numFmtId="3" fontId="5" fillId="3" borderId="0" xfId="0" applyNumberFormat="1" applyFont="1" applyFill="1"/>
    <xf numFmtId="0" fontId="2" fillId="4" borderId="0" xfId="0" applyFont="1" applyFill="1" applyAlignment="1">
      <alignment wrapText="1"/>
    </xf>
    <xf numFmtId="4" fontId="0" fillId="0" borderId="0" xfId="0" applyNumberFormat="1"/>
    <xf numFmtId="4" fontId="2" fillId="0" borderId="0" xfId="0" applyNumberFormat="1" applyFont="1"/>
    <xf numFmtId="4" fontId="2" fillId="0" borderId="0" xfId="0" applyNumberFormat="1" applyFont="1" applyAlignment="1">
      <alignment horizontal="center"/>
    </xf>
    <xf numFmtId="4" fontId="5" fillId="0" borderId="0" xfId="0" applyNumberFormat="1" applyFont="1"/>
    <xf numFmtId="4" fontId="3" fillId="0" borderId="0" xfId="0" applyNumberFormat="1" applyFont="1"/>
    <xf numFmtId="4" fontId="2" fillId="4" borderId="0" xfId="0" applyNumberFormat="1" applyFont="1" applyFill="1"/>
    <xf numFmtId="10" fontId="0" fillId="4" borderId="0" xfId="1" applyNumberFormat="1" applyFont="1" applyFill="1"/>
    <xf numFmtId="10" fontId="2" fillId="4" borderId="0" xfId="1" applyNumberFormat="1" applyFont="1" applyFill="1"/>
    <xf numFmtId="0" fontId="6" fillId="0" borderId="0" xfId="0" applyFont="1"/>
    <xf numFmtId="0" fontId="5" fillId="0" borderId="0" xfId="0" applyFont="1"/>
    <xf numFmtId="0" fontId="4" fillId="0" borderId="0" xfId="0" applyFont="1"/>
    <xf numFmtId="0" fontId="0" fillId="0" borderId="0" xfId="0" applyAlignment="1">
      <alignment horizontal="right"/>
    </xf>
    <xf numFmtId="9" fontId="0" fillId="0" borderId="0" xfId="0" applyNumberFormat="1" applyAlignment="1">
      <alignment horizontal="right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ED7D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652FD-F866-CA4E-981B-51173BDEDDD3}">
  <dimension ref="A1:P49"/>
  <sheetViews>
    <sheetView tabSelected="1" workbookViewId="0">
      <selection activeCell="D46" sqref="D46"/>
    </sheetView>
  </sheetViews>
  <sheetFormatPr baseColWidth="10" defaultRowHeight="15.75" x14ac:dyDescent="0.25"/>
  <cols>
    <col min="2" max="2" width="33.625" customWidth="1"/>
    <col min="3" max="3" width="9.125" customWidth="1"/>
    <col min="4" max="4" width="15.5" customWidth="1"/>
    <col min="5" max="5" width="11.5" customWidth="1"/>
    <col min="12" max="12" width="28.125" customWidth="1"/>
    <col min="13" max="14" width="12.375" customWidth="1"/>
  </cols>
  <sheetData>
    <row r="1" spans="1:14" ht="18.75" x14ac:dyDescent="0.3">
      <c r="A1" s="26" t="s">
        <v>80</v>
      </c>
    </row>
    <row r="2" spans="1:14" ht="18.75" x14ac:dyDescent="0.3">
      <c r="B2" s="28" t="s">
        <v>25</v>
      </c>
      <c r="C2" s="26"/>
      <c r="D2" s="27" t="s">
        <v>79</v>
      </c>
    </row>
    <row r="3" spans="1:14" x14ac:dyDescent="0.25">
      <c r="B3" t="s">
        <v>35</v>
      </c>
    </row>
    <row r="5" spans="1:14" x14ac:dyDescent="0.25">
      <c r="B5" t="s">
        <v>33</v>
      </c>
      <c r="C5" s="1">
        <v>2022</v>
      </c>
      <c r="D5" s="1">
        <v>2021</v>
      </c>
      <c r="F5" t="s">
        <v>39</v>
      </c>
    </row>
    <row r="6" spans="1:14" x14ac:dyDescent="0.25">
      <c r="M6" s="11"/>
      <c r="N6" s="11"/>
    </row>
    <row r="7" spans="1:14" x14ac:dyDescent="0.25">
      <c r="B7" t="s">
        <v>1</v>
      </c>
      <c r="C7" s="5">
        <v>0</v>
      </c>
      <c r="D7" s="5">
        <v>0</v>
      </c>
      <c r="F7" t="s">
        <v>40</v>
      </c>
      <c r="L7" s="10"/>
      <c r="M7" s="1">
        <v>2022</v>
      </c>
      <c r="N7" s="1">
        <v>2021</v>
      </c>
    </row>
    <row r="8" spans="1:14" x14ac:dyDescent="0.25">
      <c r="B8" t="s">
        <v>3</v>
      </c>
      <c r="C8" s="15">
        <v>2220100</v>
      </c>
      <c r="D8" s="5">
        <v>2248230</v>
      </c>
      <c r="L8" s="10" t="s">
        <v>1</v>
      </c>
      <c r="M8" s="18">
        <f>C7</f>
        <v>0</v>
      </c>
      <c r="N8" s="18">
        <f>M8</f>
        <v>0</v>
      </c>
    </row>
    <row r="9" spans="1:14" ht="31.5" x14ac:dyDescent="0.25">
      <c r="B9" t="s">
        <v>5</v>
      </c>
      <c r="C9" s="5"/>
      <c r="D9" s="5"/>
      <c r="F9" t="s">
        <v>41</v>
      </c>
      <c r="L9" s="10" t="s">
        <v>46</v>
      </c>
      <c r="M9" s="18">
        <f>C15</f>
        <v>0</v>
      </c>
      <c r="N9" s="18">
        <f>M9</f>
        <v>0</v>
      </c>
    </row>
    <row r="10" spans="1:14" x14ac:dyDescent="0.25">
      <c r="B10" t="s">
        <v>7</v>
      </c>
      <c r="C10" s="15">
        <v>2500</v>
      </c>
      <c r="D10" s="5">
        <v>3500</v>
      </c>
      <c r="H10" s="1">
        <v>2021</v>
      </c>
      <c r="I10" s="1">
        <v>2022</v>
      </c>
      <c r="L10" s="12" t="s">
        <v>47</v>
      </c>
      <c r="M10" s="19">
        <f>M8-M9</f>
        <v>0</v>
      </c>
      <c r="N10" s="19">
        <f>N8-N9</f>
        <v>0</v>
      </c>
    </row>
    <row r="11" spans="1:14" x14ac:dyDescent="0.25">
      <c r="B11" t="s">
        <v>9</v>
      </c>
      <c r="C11" s="15">
        <v>2000</v>
      </c>
      <c r="D11" s="5"/>
      <c r="F11" t="s">
        <v>42</v>
      </c>
      <c r="H11">
        <v>15000</v>
      </c>
      <c r="I11" s="14">
        <v>15000</v>
      </c>
      <c r="L11" s="10"/>
      <c r="M11" s="18"/>
      <c r="N11" s="18"/>
    </row>
    <row r="12" spans="1:14" x14ac:dyDescent="0.25">
      <c r="B12" t="s">
        <v>11</v>
      </c>
      <c r="C12" s="5"/>
      <c r="D12" s="5"/>
      <c r="F12" t="s">
        <v>43</v>
      </c>
      <c r="L12" s="10" t="s">
        <v>5</v>
      </c>
    </row>
    <row r="13" spans="1:14" x14ac:dyDescent="0.25">
      <c r="B13" s="3" t="s">
        <v>13</v>
      </c>
      <c r="C13" s="6">
        <f>SUM(C7:C12)</f>
        <v>2224600</v>
      </c>
      <c r="D13" s="6">
        <f>SUM(D7:D12)</f>
        <v>2251730</v>
      </c>
      <c r="F13" t="s">
        <v>44</v>
      </c>
      <c r="H13">
        <v>10000</v>
      </c>
      <c r="I13" s="14">
        <v>10000</v>
      </c>
      <c r="L13" s="10" t="s">
        <v>48</v>
      </c>
    </row>
    <row r="14" spans="1:14" x14ac:dyDescent="0.25">
      <c r="C14" s="5"/>
      <c r="D14" s="5"/>
      <c r="F14" t="s">
        <v>68</v>
      </c>
      <c r="H14">
        <v>5000</v>
      </c>
      <c r="I14" s="14">
        <v>5000</v>
      </c>
      <c r="L14" s="12" t="s">
        <v>49</v>
      </c>
      <c r="M14" s="19">
        <f>M13+M12</f>
        <v>0</v>
      </c>
      <c r="N14" s="19">
        <f>N13+N12</f>
        <v>0</v>
      </c>
    </row>
    <row r="15" spans="1:14" x14ac:dyDescent="0.25">
      <c r="B15" t="s">
        <v>0</v>
      </c>
      <c r="C15" s="5"/>
      <c r="D15" s="5"/>
      <c r="L15" s="12"/>
      <c r="M15" s="20"/>
      <c r="N15" s="20"/>
    </row>
    <row r="16" spans="1:14" ht="47.25" x14ac:dyDescent="0.25">
      <c r="B16" t="s">
        <v>2</v>
      </c>
      <c r="C16" s="15">
        <v>699387</v>
      </c>
      <c r="D16" s="5">
        <v>725228</v>
      </c>
      <c r="F16" t="s">
        <v>45</v>
      </c>
      <c r="H16">
        <v>25000</v>
      </c>
      <c r="I16" s="14">
        <v>32000</v>
      </c>
      <c r="L16" s="13" t="s">
        <v>50</v>
      </c>
      <c r="M16" s="21">
        <f>M14+M10</f>
        <v>0</v>
      </c>
      <c r="N16" s="21">
        <f>N14+N10</f>
        <v>0</v>
      </c>
    </row>
    <row r="17" spans="2:14" ht="31.5" x14ac:dyDescent="0.25">
      <c r="B17" t="s">
        <v>4</v>
      </c>
      <c r="C17" s="15">
        <v>257565</v>
      </c>
      <c r="D17" s="5">
        <v>298120</v>
      </c>
      <c r="L17" s="10" t="s">
        <v>51</v>
      </c>
      <c r="M17" s="18"/>
      <c r="N17" s="18"/>
    </row>
    <row r="18" spans="2:14" x14ac:dyDescent="0.25">
      <c r="B18" t="s">
        <v>6</v>
      </c>
      <c r="C18" s="15">
        <v>96300</v>
      </c>
      <c r="D18" s="5">
        <v>91121</v>
      </c>
      <c r="F18" t="s">
        <v>69</v>
      </c>
      <c r="H18">
        <v>25</v>
      </c>
      <c r="I18" s="14">
        <v>27</v>
      </c>
      <c r="L18" s="10"/>
      <c r="M18" s="18"/>
      <c r="N18" s="22"/>
    </row>
    <row r="19" spans="2:14" x14ac:dyDescent="0.25">
      <c r="B19" t="s">
        <v>8</v>
      </c>
      <c r="C19" s="15">
        <v>596435</v>
      </c>
      <c r="D19" s="5">
        <v>590530</v>
      </c>
      <c r="L19" s="10"/>
      <c r="M19" s="18"/>
      <c r="N19" s="22"/>
    </row>
    <row r="20" spans="2:14" x14ac:dyDescent="0.25">
      <c r="B20" t="s">
        <v>10</v>
      </c>
      <c r="C20" s="15">
        <v>268396</v>
      </c>
      <c r="D20" s="5">
        <v>265738</v>
      </c>
      <c r="L20" s="10" t="s">
        <v>67</v>
      </c>
      <c r="M20" s="18"/>
      <c r="N20" s="18"/>
    </row>
    <row r="21" spans="2:14" x14ac:dyDescent="0.25">
      <c r="B21" t="s">
        <v>12</v>
      </c>
      <c r="C21" s="15">
        <v>191650</v>
      </c>
      <c r="D21" s="5">
        <v>154000</v>
      </c>
      <c r="L21" s="12" t="s">
        <v>52</v>
      </c>
      <c r="M21" s="19">
        <f>M16-M17-M20</f>
        <v>0</v>
      </c>
      <c r="N21" s="19">
        <f>N16-N17-N20</f>
        <v>0</v>
      </c>
    </row>
    <row r="22" spans="2:14" x14ac:dyDescent="0.25">
      <c r="B22" t="s">
        <v>14</v>
      </c>
      <c r="C22" s="15">
        <v>7375</v>
      </c>
      <c r="D22" s="5">
        <v>4200</v>
      </c>
      <c r="L22" s="17" t="s">
        <v>75</v>
      </c>
      <c r="M22" s="25" t="e">
        <f>M21/M13</f>
        <v>#DIV/0!</v>
      </c>
      <c r="N22" s="25" t="e">
        <f>N21/N13</f>
        <v>#DIV/0!</v>
      </c>
    </row>
    <row r="23" spans="2:14" x14ac:dyDescent="0.25">
      <c r="B23" t="s">
        <v>15</v>
      </c>
      <c r="C23" s="5"/>
      <c r="D23" s="5"/>
      <c r="L23" s="17" t="s">
        <v>70</v>
      </c>
      <c r="M23" s="23">
        <f>M21/I18</f>
        <v>0</v>
      </c>
      <c r="N23" s="23">
        <f>N21/H18</f>
        <v>0</v>
      </c>
    </row>
    <row r="24" spans="2:14" x14ac:dyDescent="0.25">
      <c r="B24" s="3" t="s">
        <v>16</v>
      </c>
      <c r="C24" s="6">
        <f>SUM(C15:C23)</f>
        <v>2117108</v>
      </c>
      <c r="D24" s="6">
        <f>SUM(D15:D23)</f>
        <v>2128937</v>
      </c>
      <c r="L24" s="10"/>
      <c r="M24" s="18"/>
      <c r="N24" s="18"/>
    </row>
    <row r="25" spans="2:14" x14ac:dyDescent="0.25">
      <c r="B25" s="4" t="s">
        <v>30</v>
      </c>
      <c r="C25" s="6">
        <f>C13-C24</f>
        <v>107492</v>
      </c>
      <c r="D25" s="6">
        <f>D13-D24</f>
        <v>122793</v>
      </c>
      <c r="L25" s="10" t="s">
        <v>53</v>
      </c>
      <c r="M25" s="18"/>
      <c r="N25" s="18"/>
    </row>
    <row r="26" spans="2:14" x14ac:dyDescent="0.25">
      <c r="B26" s="4"/>
      <c r="C26" s="6"/>
      <c r="D26" s="6"/>
      <c r="L26" s="10" t="s">
        <v>54</v>
      </c>
      <c r="M26" s="18"/>
      <c r="N26" s="18"/>
    </row>
    <row r="27" spans="2:14" x14ac:dyDescent="0.25">
      <c r="B27" t="s">
        <v>17</v>
      </c>
      <c r="C27" s="15">
        <v>2735</v>
      </c>
      <c r="D27" s="5">
        <v>2800</v>
      </c>
      <c r="L27" s="12" t="s">
        <v>55</v>
      </c>
      <c r="M27" s="19">
        <f>M21-M25-M26</f>
        <v>0</v>
      </c>
      <c r="N27" s="19">
        <f>N21-N25-N26+N24</f>
        <v>0</v>
      </c>
    </row>
    <row r="28" spans="2:14" x14ac:dyDescent="0.25">
      <c r="B28" t="s">
        <v>19</v>
      </c>
      <c r="C28" s="5"/>
      <c r="D28" s="5"/>
      <c r="L28" s="17" t="s">
        <v>71</v>
      </c>
      <c r="M28" s="24" t="e">
        <f>M27/M21</f>
        <v>#DIV/0!</v>
      </c>
      <c r="N28" s="24" t="e">
        <f>N27/N21</f>
        <v>#DIV/0!</v>
      </c>
    </row>
    <row r="29" spans="2:14" x14ac:dyDescent="0.25">
      <c r="B29" s="3" t="s">
        <v>21</v>
      </c>
      <c r="C29" s="6">
        <f>SUM(C27:C28)</f>
        <v>2735</v>
      </c>
      <c r="D29" s="6">
        <f>SUM(D27:D28)</f>
        <v>2800</v>
      </c>
      <c r="L29" s="17" t="s">
        <v>27</v>
      </c>
      <c r="M29" s="24" t="e">
        <f>M27/M13</f>
        <v>#DIV/0!</v>
      </c>
      <c r="N29" s="24" t="e">
        <f>N27/N13</f>
        <v>#DIV/0!</v>
      </c>
    </row>
    <row r="30" spans="2:14" x14ac:dyDescent="0.25">
      <c r="B30" t="s">
        <v>34</v>
      </c>
      <c r="C30" s="5"/>
      <c r="D30" s="5"/>
      <c r="L30" s="10" t="s">
        <v>56</v>
      </c>
      <c r="M30" s="18"/>
      <c r="N30" s="18"/>
    </row>
    <row r="31" spans="2:14" x14ac:dyDescent="0.25">
      <c r="B31" t="s">
        <v>18</v>
      </c>
      <c r="C31" s="15">
        <v>8500</v>
      </c>
      <c r="D31" s="5">
        <v>14700</v>
      </c>
      <c r="L31" s="10" t="s">
        <v>57</v>
      </c>
      <c r="M31" s="18"/>
      <c r="N31" s="18"/>
    </row>
    <row r="32" spans="2:14" x14ac:dyDescent="0.25">
      <c r="B32" s="3" t="s">
        <v>20</v>
      </c>
      <c r="C32" s="6">
        <f>C31+C300</f>
        <v>8500</v>
      </c>
      <c r="D32" s="6">
        <f>D31+D30</f>
        <v>14700</v>
      </c>
      <c r="L32" s="10" t="s">
        <v>58</v>
      </c>
      <c r="M32" s="18"/>
      <c r="N32" s="18"/>
    </row>
    <row r="33" spans="2:16" x14ac:dyDescent="0.25">
      <c r="B33" s="3" t="s">
        <v>31</v>
      </c>
      <c r="C33" s="6">
        <f>C29-C32</f>
        <v>-5765</v>
      </c>
      <c r="D33" s="6">
        <f>D29-D32</f>
        <v>-11900</v>
      </c>
      <c r="L33" s="12" t="s">
        <v>59</v>
      </c>
      <c r="M33" s="19" t="e">
        <f>M27-M28+M29-M30+M31-M32</f>
        <v>#DIV/0!</v>
      </c>
      <c r="N33" s="19" t="e">
        <f>N27-N28+N29-N30+N31-N32</f>
        <v>#DIV/0!</v>
      </c>
      <c r="P33" s="5"/>
    </row>
    <row r="34" spans="2:16" x14ac:dyDescent="0.25">
      <c r="B34" s="3" t="s">
        <v>24</v>
      </c>
      <c r="C34" s="6">
        <f>C25+C33</f>
        <v>101727</v>
      </c>
      <c r="D34" s="6">
        <f>D25+D33</f>
        <v>110893</v>
      </c>
      <c r="F34" s="5"/>
      <c r="L34" s="10" t="s">
        <v>60</v>
      </c>
      <c r="M34" s="18"/>
      <c r="N34" s="18"/>
    </row>
    <row r="35" spans="2:16" x14ac:dyDescent="0.25">
      <c r="B35" t="s">
        <v>23</v>
      </c>
      <c r="C35" s="5">
        <v>15000</v>
      </c>
      <c r="D35" s="5">
        <v>200</v>
      </c>
      <c r="L35" s="10" t="s">
        <v>61</v>
      </c>
      <c r="M35" s="18"/>
      <c r="N35" s="18"/>
    </row>
    <row r="36" spans="2:16" x14ac:dyDescent="0.25">
      <c r="B36" t="s">
        <v>22</v>
      </c>
      <c r="C36" s="5">
        <v>4500</v>
      </c>
      <c r="D36" s="5">
        <v>100</v>
      </c>
      <c r="L36" s="10" t="s">
        <v>62</v>
      </c>
      <c r="M36" s="18"/>
      <c r="N36" s="18"/>
      <c r="P36" s="5"/>
    </row>
    <row r="37" spans="2:16" ht="31.5" x14ac:dyDescent="0.25">
      <c r="B37" s="3" t="s">
        <v>32</v>
      </c>
      <c r="C37" s="7">
        <f>C35-C36</f>
        <v>10500</v>
      </c>
      <c r="D37" s="7">
        <f>D35-D36</f>
        <v>100</v>
      </c>
      <c r="I37" s="5"/>
      <c r="L37" s="12" t="s">
        <v>63</v>
      </c>
      <c r="M37" s="19" t="e">
        <f>M33+M34+M35-M36</f>
        <v>#DIV/0!</v>
      </c>
      <c r="N37" s="19" t="e">
        <f>N33+N34+N35-N36</f>
        <v>#DIV/0!</v>
      </c>
      <c r="P37" s="5"/>
    </row>
    <row r="38" spans="2:16" x14ac:dyDescent="0.25">
      <c r="L38" s="10" t="s">
        <v>64</v>
      </c>
      <c r="M38" s="18"/>
      <c r="N38" s="18"/>
    </row>
    <row r="39" spans="2:16" x14ac:dyDescent="0.25">
      <c r="B39" s="9" t="s">
        <v>36</v>
      </c>
      <c r="C39" s="16">
        <f>H18*3000</f>
        <v>75000</v>
      </c>
      <c r="D39" s="9">
        <f>I18*3000</f>
        <v>81000</v>
      </c>
      <c r="L39" s="10" t="s">
        <v>65</v>
      </c>
      <c r="M39" s="18"/>
      <c r="N39" s="18"/>
    </row>
    <row r="40" spans="2:16" x14ac:dyDescent="0.25">
      <c r="B40" s="8" t="s">
        <v>37</v>
      </c>
      <c r="C40" s="8">
        <f>(C34+C37-C39)*0.25</f>
        <v>9306.75</v>
      </c>
      <c r="D40" s="8">
        <f>(D34+D37-D39)*0.25</f>
        <v>7498.25</v>
      </c>
      <c r="L40" s="12" t="s">
        <v>66</v>
      </c>
      <c r="M40" s="19">
        <f>M38-M39</f>
        <v>0</v>
      </c>
      <c r="N40" s="19">
        <f>N38-N39</f>
        <v>0</v>
      </c>
    </row>
    <row r="41" spans="2:16" x14ac:dyDescent="0.25">
      <c r="B41" t="s">
        <v>38</v>
      </c>
      <c r="C41" s="5">
        <f>C34+C37-C39-C40</f>
        <v>27920.25</v>
      </c>
      <c r="D41" s="5">
        <f>D34+D37-D39-D40</f>
        <v>22494.75</v>
      </c>
      <c r="M41" s="5"/>
      <c r="N41" s="5"/>
    </row>
    <row r="42" spans="2:16" x14ac:dyDescent="0.25">
      <c r="M42" s="5"/>
      <c r="N42" s="5"/>
    </row>
    <row r="43" spans="2:16" x14ac:dyDescent="0.25">
      <c r="B43" s="1" t="s">
        <v>26</v>
      </c>
      <c r="M43" s="5"/>
      <c r="N43" s="5"/>
    </row>
    <row r="44" spans="2:16" x14ac:dyDescent="0.25">
      <c r="B44" t="s">
        <v>74</v>
      </c>
      <c r="D44" s="2">
        <v>0.22</v>
      </c>
      <c r="L44" s="1"/>
      <c r="M44" s="5"/>
      <c r="N44" s="5"/>
    </row>
    <row r="45" spans="2:16" x14ac:dyDescent="0.25">
      <c r="B45" t="s">
        <v>28</v>
      </c>
      <c r="D45" s="2" t="s">
        <v>29</v>
      </c>
    </row>
    <row r="46" spans="2:16" x14ac:dyDescent="0.25">
      <c r="B46" t="s">
        <v>27</v>
      </c>
      <c r="D46" s="30" t="s">
        <v>72</v>
      </c>
    </row>
    <row r="47" spans="2:16" x14ac:dyDescent="0.25">
      <c r="B47" t="s">
        <v>73</v>
      </c>
      <c r="D47" s="2">
        <v>0.25</v>
      </c>
    </row>
    <row r="48" spans="2:16" x14ac:dyDescent="0.25">
      <c r="B48" t="s">
        <v>76</v>
      </c>
      <c r="D48" s="29" t="s">
        <v>77</v>
      </c>
    </row>
    <row r="49" spans="2:4" x14ac:dyDescent="0.25">
      <c r="B49" t="s">
        <v>78</v>
      </c>
      <c r="D49" s="30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Millefleurs-Données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Microsoft Office</dc:creator>
  <cp:lastModifiedBy>Bertonneau</cp:lastModifiedBy>
  <dcterms:created xsi:type="dcterms:W3CDTF">2023-08-31T10:01:45Z</dcterms:created>
  <dcterms:modified xsi:type="dcterms:W3CDTF">2023-09-14T12:16:02Z</dcterms:modified>
</cp:coreProperties>
</file>