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onneau\Documents\AUNEGe\ANALYSE FINANCIERE (Christine)\Pilote\"/>
    </mc:Choice>
  </mc:AlternateContent>
  <xr:revisionPtr revIDLastSave="0" documentId="13_ncr:1_{0592AB5B-C1EE-409C-BD8C-FFA4C671121A}" xr6:coauthVersionLast="47" xr6:coauthVersionMax="47" xr10:uidLastSave="{00000000-0000-0000-0000-000000000000}"/>
  <bookViews>
    <workbookView xWindow="-28920" yWindow="-75" windowWidth="29040" windowHeight="15840" xr2:uid="{E1887773-A2DC-8A42-B405-A88ECCA357F1}"/>
  </bookViews>
  <sheets>
    <sheet name="GoldenTuli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2" l="1"/>
  <c r="E64" i="2"/>
  <c r="F63" i="2"/>
  <c r="E63" i="2"/>
  <c r="F62" i="2"/>
  <c r="F70" i="2" s="1"/>
  <c r="E62" i="2"/>
  <c r="E70" i="2" s="1"/>
  <c r="F60" i="2"/>
  <c r="E60" i="2"/>
  <c r="F59" i="2"/>
  <c r="E59" i="2"/>
  <c r="F58" i="2"/>
  <c r="F69" i="2" s="1"/>
  <c r="E58" i="2"/>
  <c r="E69" i="2" s="1"/>
  <c r="F56" i="2"/>
  <c r="F54" i="2" s="1"/>
  <c r="F68" i="2" s="1"/>
  <c r="F71" i="2" s="1"/>
  <c r="E56" i="2"/>
  <c r="E54" i="2" s="1"/>
  <c r="E68" i="2" s="1"/>
  <c r="E71" i="2" s="1"/>
  <c r="F55" i="2"/>
  <c r="E55" i="2"/>
  <c r="F52" i="2"/>
  <c r="E52" i="2"/>
  <c r="F51" i="2"/>
  <c r="F50" i="2" s="1"/>
  <c r="F67" i="2" s="1"/>
  <c r="E51" i="2"/>
  <c r="E50" i="2" s="1"/>
  <c r="E67" i="2" s="1"/>
  <c r="L43" i="2"/>
  <c r="K43" i="2"/>
  <c r="F43" i="2"/>
  <c r="E43" i="2"/>
  <c r="L40" i="2"/>
  <c r="K40" i="2"/>
  <c r="F40" i="2"/>
  <c r="E40" i="2"/>
  <c r="L37" i="2"/>
  <c r="K37" i="2"/>
  <c r="K36" i="2"/>
  <c r="E34" i="2"/>
  <c r="H23" i="2"/>
  <c r="H24" i="2" s="1"/>
  <c r="G23" i="2"/>
  <c r="G24" i="2" s="1"/>
  <c r="E23" i="2"/>
  <c r="E24" i="2" s="1"/>
  <c r="D23" i="2"/>
  <c r="D24" i="2" s="1"/>
  <c r="I21" i="2"/>
  <c r="F21" i="2"/>
  <c r="I20" i="2"/>
  <c r="F20" i="2"/>
  <c r="I19" i="2"/>
  <c r="F19" i="2"/>
  <c r="I18" i="2"/>
  <c r="F18" i="2"/>
  <c r="K17" i="2"/>
  <c r="L36" i="2" s="1"/>
  <c r="G17" i="2"/>
  <c r="I17" i="2" s="1"/>
  <c r="D17" i="2"/>
  <c r="F17" i="2" s="1"/>
  <c r="L16" i="2"/>
  <c r="L23" i="2" s="1"/>
  <c r="K16" i="2"/>
  <c r="K23" i="2" s="1"/>
  <c r="I16" i="2"/>
  <c r="E37" i="2" s="1"/>
  <c r="G16" i="2"/>
  <c r="D16" i="2"/>
  <c r="F16" i="2" s="1"/>
  <c r="H15" i="2"/>
  <c r="G15" i="2"/>
  <c r="L11" i="2"/>
  <c r="L15" i="2" s="1"/>
  <c r="K11" i="2"/>
  <c r="L35" i="2" s="1"/>
  <c r="L34" i="2" s="1"/>
  <c r="I11" i="2"/>
  <c r="F11" i="2"/>
  <c r="I10" i="2"/>
  <c r="H10" i="2"/>
  <c r="G10" i="2"/>
  <c r="E10" i="2"/>
  <c r="E15" i="2" s="1"/>
  <c r="D10" i="2"/>
  <c r="D15" i="2" s="1"/>
  <c r="I9" i="2"/>
  <c r="I15" i="2" s="1"/>
  <c r="F9" i="2"/>
  <c r="F23" i="2" l="1"/>
  <c r="F37" i="2"/>
  <c r="F15" i="2"/>
  <c r="E46" i="2"/>
  <c r="L24" i="2"/>
  <c r="K46" i="2"/>
  <c r="L46" i="2"/>
  <c r="K15" i="2"/>
  <c r="K24" i="2" s="1"/>
  <c r="K35" i="2"/>
  <c r="K34" i="2" s="1"/>
  <c r="F10" i="2"/>
  <c r="I23" i="2"/>
  <c r="I24" i="2" s="1"/>
  <c r="F34" i="2"/>
  <c r="F46" i="2" s="1"/>
  <c r="F24" i="2" l="1"/>
</calcChain>
</file>

<file path=xl/sharedStrings.xml><?xml version="1.0" encoding="utf-8"?>
<sst xmlns="http://schemas.openxmlformats.org/spreadsheetml/2006/main" count="75" uniqueCount="64">
  <si>
    <t>ACTIF</t>
  </si>
  <si>
    <t>PASSIF</t>
  </si>
  <si>
    <t>Brut</t>
  </si>
  <si>
    <t>Amort. Prov</t>
  </si>
  <si>
    <t>Net</t>
  </si>
  <si>
    <t>Capital social</t>
  </si>
  <si>
    <t>Réserves</t>
  </si>
  <si>
    <t>Résultat de l’exercice</t>
  </si>
  <si>
    <t>TOTAL I</t>
  </si>
  <si>
    <t>Stocks</t>
  </si>
  <si>
    <t>Disponibilités</t>
  </si>
  <si>
    <t>Dettes fournisseurs</t>
  </si>
  <si>
    <t>Dettes sociales</t>
  </si>
  <si>
    <t>Dettes sur Immobilisations</t>
  </si>
  <si>
    <t>Trésorerie Passif</t>
  </si>
  <si>
    <t>TOTAL II</t>
  </si>
  <si>
    <t>TOTAL GENERAL</t>
  </si>
  <si>
    <t>u = keuros</t>
  </si>
  <si>
    <t>déc.22</t>
  </si>
  <si>
    <t>déc.21</t>
  </si>
  <si>
    <t>Immobilisations incorporelles</t>
  </si>
  <si>
    <t>Immobilisations corporelles (2)</t>
  </si>
  <si>
    <t>Immobilisations financières</t>
  </si>
  <si>
    <t>Subvention d'investissement</t>
  </si>
  <si>
    <t>Provisions (5)</t>
  </si>
  <si>
    <t>Créances (3)</t>
  </si>
  <si>
    <t>Emprunts bancaires (1)</t>
  </si>
  <si>
    <t>VMP</t>
  </si>
  <si>
    <t>Divers (4)</t>
  </si>
  <si>
    <t>Autres dettes (4)</t>
  </si>
  <si>
    <t>(1) dont concours bancaires courants</t>
  </si>
  <si>
    <t>(2) dont crédit bail</t>
  </si>
  <si>
    <t>(3) créances hors exploitation</t>
  </si>
  <si>
    <t>(4) Hors exploitation</t>
  </si>
  <si>
    <t>(5) ont un caractère de réserve latente</t>
  </si>
  <si>
    <t>Bilan fonctionnel</t>
  </si>
  <si>
    <t>EMPLOIS STABLES</t>
  </si>
  <si>
    <t>RESSOURCES STABLES</t>
  </si>
  <si>
    <t>ressouces propres</t>
  </si>
  <si>
    <t>dettes financières</t>
  </si>
  <si>
    <t>ACTIFS CIRCULANT D'exploitation</t>
  </si>
  <si>
    <t>DETTES d'exploitation</t>
  </si>
  <si>
    <t>ACTIFS CIRCULANT Hors exploitation</t>
  </si>
  <si>
    <t>DETTES Hors Exploitation</t>
  </si>
  <si>
    <t>TRESORERIE ACTIF</t>
  </si>
  <si>
    <t>TRESORERIE PASSIF</t>
  </si>
  <si>
    <t>TOTAL</t>
  </si>
  <si>
    <t>FRNG</t>
  </si>
  <si>
    <t>Ressources Stables</t>
  </si>
  <si>
    <t>moins Emplois Stables</t>
  </si>
  <si>
    <t>BFRE</t>
  </si>
  <si>
    <t>Actif Circulant d'exploitation</t>
  </si>
  <si>
    <t>Moins Dettes d'exploitation</t>
  </si>
  <si>
    <t>BFRHE</t>
  </si>
  <si>
    <t>Acitif circulant Hors Exploitation</t>
  </si>
  <si>
    <t>Moins Dettes Hors Exploitation</t>
  </si>
  <si>
    <t>TRESORERIE</t>
  </si>
  <si>
    <t>Trésorerie Actif</t>
  </si>
  <si>
    <t>Moins Trésorerie Passif</t>
  </si>
  <si>
    <t>Vérification</t>
  </si>
  <si>
    <t>FRNG =</t>
  </si>
  <si>
    <t>Trésorerie</t>
  </si>
  <si>
    <t>Total</t>
  </si>
  <si>
    <t>Analyse financière - Exercice d'application avec l'entreprise Golden Tulip - CORRIGÉ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</si>
</sst>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entury Gothic"/>
      <family val="1"/>
    </font>
    <font>
      <b/>
      <sz val="10.5"/>
      <color theme="1"/>
      <name val="Century Gothic"/>
      <family val="1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rgb="FFED7D3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4" fontId="2" fillId="0" borderId="2" xfId="0" applyNumberFormat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justify" vertical="center" wrapText="1"/>
    </xf>
    <xf numFmtId="2" fontId="2" fillId="0" borderId="7" xfId="0" applyNumberFormat="1" applyFont="1" applyBorder="1" applyAlignment="1">
      <alignment horizontal="justify" vertical="center" wrapText="1"/>
    </xf>
    <xf numFmtId="4" fontId="0" fillId="0" borderId="7" xfId="0" applyNumberFormat="1" applyBorder="1" applyAlignment="1">
      <alignment vertical="top" wrapText="1"/>
    </xf>
    <xf numFmtId="2" fontId="0" fillId="0" borderId="7" xfId="0" applyNumberFormat="1" applyBorder="1" applyAlignment="1">
      <alignment vertical="top" wrapText="1"/>
    </xf>
    <xf numFmtId="4" fontId="0" fillId="0" borderId="5" xfId="0" applyNumberFormat="1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2" fontId="2" fillId="0" borderId="5" xfId="0" applyNumberFormat="1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justify" vertical="center" wrapText="1"/>
    </xf>
    <xf numFmtId="2" fontId="3" fillId="0" borderId="5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horizontal="justify" vertical="center" wrapText="1"/>
    </xf>
    <xf numFmtId="2" fontId="2" fillId="0" borderId="0" xfId="0" applyNumberFormat="1" applyFont="1" applyAlignment="1">
      <alignment horizontal="justify" vertical="center" wrapText="1"/>
    </xf>
    <xf numFmtId="2" fontId="0" fillId="0" borderId="0" xfId="0" applyNumberForma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2" fontId="0" fillId="2" borderId="0" xfId="0" applyNumberFormat="1" applyFill="1" applyAlignment="1">
      <alignment wrapText="1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1" fillId="2" borderId="0" xfId="0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4" fontId="1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A8582-8B46-1642-B8D9-7FDFF327F6E2}">
  <dimension ref="A1:L71"/>
  <sheetViews>
    <sheetView tabSelected="1" workbookViewId="0">
      <selection activeCell="C2" sqref="C2"/>
    </sheetView>
  </sheetViews>
  <sheetFormatPr baseColWidth="10" defaultRowHeight="15.75" x14ac:dyDescent="0.25"/>
  <cols>
    <col min="3" max="3" width="38.375" customWidth="1"/>
    <col min="10" max="10" width="31.375" customWidth="1"/>
  </cols>
  <sheetData>
    <row r="1" spans="1:12" ht="21" x14ac:dyDescent="0.35">
      <c r="A1" s="46" t="s">
        <v>63</v>
      </c>
    </row>
    <row r="3" spans="1:12" x14ac:dyDescent="0.25"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5">
      <c r="C4" s="30" t="s">
        <v>17</v>
      </c>
      <c r="D4" s="30"/>
      <c r="E4" s="30"/>
      <c r="F4" s="30"/>
      <c r="G4" s="30"/>
      <c r="H4" s="30"/>
      <c r="I4" s="30"/>
      <c r="J4" s="30"/>
      <c r="K4" s="30"/>
      <c r="L4" s="30"/>
    </row>
    <row r="5" spans="1:12" ht="16.5" thickBot="1" x14ac:dyDescent="0.3"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6.5" thickBot="1" x14ac:dyDescent="0.3">
      <c r="C6" s="47" t="s">
        <v>0</v>
      </c>
      <c r="D6" s="48"/>
      <c r="E6" s="48"/>
      <c r="F6" s="48"/>
      <c r="G6" s="48"/>
      <c r="H6" s="48"/>
      <c r="I6" s="49"/>
      <c r="J6" s="47" t="s">
        <v>1</v>
      </c>
      <c r="K6" s="48"/>
      <c r="L6" s="49"/>
    </row>
    <row r="7" spans="1:12" ht="16.5" thickBot="1" x14ac:dyDescent="0.3">
      <c r="C7" s="9"/>
      <c r="D7" s="7"/>
      <c r="E7" s="10" t="s">
        <v>18</v>
      </c>
      <c r="F7" s="8"/>
      <c r="G7" s="11"/>
      <c r="H7" s="10" t="s">
        <v>19</v>
      </c>
      <c r="I7" s="2"/>
      <c r="J7" s="11"/>
      <c r="K7" s="10" t="s">
        <v>18</v>
      </c>
      <c r="L7" s="10" t="s">
        <v>19</v>
      </c>
    </row>
    <row r="8" spans="1:12" ht="16.5" thickBot="1" x14ac:dyDescent="0.3">
      <c r="C8" s="1"/>
      <c r="D8" s="12" t="s">
        <v>2</v>
      </c>
      <c r="E8" s="12" t="s">
        <v>3</v>
      </c>
      <c r="F8" s="12" t="s">
        <v>4</v>
      </c>
      <c r="G8" s="12" t="s">
        <v>2</v>
      </c>
      <c r="H8" s="12" t="s">
        <v>3</v>
      </c>
      <c r="I8" s="12" t="s">
        <v>4</v>
      </c>
      <c r="J8" s="2"/>
      <c r="K8" s="2"/>
      <c r="L8" s="2"/>
    </row>
    <row r="9" spans="1:12" x14ac:dyDescent="0.25">
      <c r="C9" s="3" t="s">
        <v>20</v>
      </c>
      <c r="D9" s="13">
        <v>22.9</v>
      </c>
      <c r="E9" s="13">
        <v>13.2</v>
      </c>
      <c r="F9" s="13">
        <f>D9-E9</f>
        <v>9.6999999999999993</v>
      </c>
      <c r="G9" s="13">
        <v>22.9</v>
      </c>
      <c r="H9" s="13">
        <v>4.9000000000000004</v>
      </c>
      <c r="I9" s="13">
        <f>G9-H9</f>
        <v>18</v>
      </c>
      <c r="J9" s="14"/>
      <c r="K9" s="14"/>
      <c r="L9" s="14"/>
    </row>
    <row r="10" spans="1:12" x14ac:dyDescent="0.25">
      <c r="C10" s="3" t="s">
        <v>21</v>
      </c>
      <c r="D10" s="13">
        <f>1035.6+1381.7+1168.1+1547.3+103</f>
        <v>5235.7</v>
      </c>
      <c r="E10" s="13">
        <f>877.9+539.1+686.4</f>
        <v>2103.4</v>
      </c>
      <c r="F10" s="13">
        <f>D10-E10</f>
        <v>3132.2999999999997</v>
      </c>
      <c r="G10" s="13">
        <f>1000+1381+987+1317+275</f>
        <v>4960</v>
      </c>
      <c r="H10" s="13">
        <f>808.8+632.2+454.5</f>
        <v>1895.5</v>
      </c>
      <c r="I10" s="13">
        <f>G10-H10</f>
        <v>3064.5</v>
      </c>
      <c r="J10" s="14" t="s">
        <v>5</v>
      </c>
      <c r="K10" s="14">
        <v>1812.5</v>
      </c>
      <c r="L10" s="14">
        <v>1812.5</v>
      </c>
    </row>
    <row r="11" spans="1:12" x14ac:dyDescent="0.25">
      <c r="C11" s="3" t="s">
        <v>22</v>
      </c>
      <c r="D11" s="13">
        <v>514</v>
      </c>
      <c r="E11" s="13">
        <v>14</v>
      </c>
      <c r="F11" s="13">
        <f>D11-E11</f>
        <v>500</v>
      </c>
      <c r="G11" s="13">
        <v>300</v>
      </c>
      <c r="H11" s="13">
        <v>6</v>
      </c>
      <c r="I11" s="13">
        <f>G11-H11</f>
        <v>294</v>
      </c>
      <c r="J11" s="14" t="s">
        <v>6</v>
      </c>
      <c r="K11" s="14">
        <f>181.2+777.4+11.1</f>
        <v>969.69999999999993</v>
      </c>
      <c r="L11" s="14">
        <f>181.2+567.4+8.6-1.2</f>
        <v>755.99999999999989</v>
      </c>
    </row>
    <row r="12" spans="1:12" x14ac:dyDescent="0.25">
      <c r="C12" s="3"/>
      <c r="D12" s="13"/>
      <c r="E12" s="13"/>
      <c r="F12" s="13"/>
      <c r="G12" s="13"/>
      <c r="H12" s="13"/>
      <c r="I12" s="13"/>
      <c r="J12" s="14" t="s">
        <v>7</v>
      </c>
      <c r="K12" s="14">
        <v>42.6</v>
      </c>
      <c r="L12" s="14">
        <v>310</v>
      </c>
    </row>
    <row r="13" spans="1:12" x14ac:dyDescent="0.25">
      <c r="C13" s="4"/>
      <c r="D13" s="15"/>
      <c r="E13" s="15"/>
      <c r="F13" s="15"/>
      <c r="G13" s="15"/>
      <c r="H13" s="15"/>
      <c r="I13" s="13"/>
      <c r="J13" s="16" t="s">
        <v>23</v>
      </c>
      <c r="K13" s="16"/>
      <c r="L13" s="16"/>
    </row>
    <row r="14" spans="1:12" ht="16.5" thickBot="1" x14ac:dyDescent="0.3">
      <c r="C14" s="5"/>
      <c r="D14" s="17"/>
      <c r="E14" s="17"/>
      <c r="F14" s="17"/>
      <c r="G14" s="17"/>
      <c r="H14" s="17"/>
      <c r="I14" s="12"/>
      <c r="J14" s="18"/>
      <c r="K14" s="18"/>
      <c r="L14" s="18"/>
    </row>
    <row r="15" spans="1:12" ht="16.5" thickBot="1" x14ac:dyDescent="0.3">
      <c r="C15" s="1" t="s">
        <v>8</v>
      </c>
      <c r="D15" s="12">
        <f>SUM(D9:D13)</f>
        <v>5772.5999999999995</v>
      </c>
      <c r="E15" s="12">
        <f t="shared" ref="E15:I15" si="0">SUM(E9:E13)</f>
        <v>2130.6</v>
      </c>
      <c r="F15" s="12">
        <f t="shared" si="0"/>
        <v>3641.9999999999995</v>
      </c>
      <c r="G15" s="12">
        <f t="shared" si="0"/>
        <v>5282.9</v>
      </c>
      <c r="H15" s="12">
        <f t="shared" si="0"/>
        <v>1906.4</v>
      </c>
      <c r="I15" s="12">
        <f t="shared" si="0"/>
        <v>3376.5</v>
      </c>
      <c r="J15" s="19" t="s">
        <v>8</v>
      </c>
      <c r="K15" s="19">
        <f>K12+K11+K10</f>
        <v>2824.8</v>
      </c>
      <c r="L15" s="19">
        <f>L12+L11+L10</f>
        <v>2878.5</v>
      </c>
    </row>
    <row r="16" spans="1:12" x14ac:dyDescent="0.25">
      <c r="C16" s="3" t="s">
        <v>9</v>
      </c>
      <c r="D16" s="13">
        <f>328.3+686.2+266.5</f>
        <v>1281</v>
      </c>
      <c r="E16" s="13"/>
      <c r="F16" s="13">
        <f t="shared" ref="F16:F21" si="1">D16-E16</f>
        <v>1281</v>
      </c>
      <c r="G16" s="13">
        <f>243.2+358.1+447.1</f>
        <v>1048.4000000000001</v>
      </c>
      <c r="H16" s="13"/>
      <c r="I16" s="13">
        <f>G16-H16</f>
        <v>1048.4000000000001</v>
      </c>
      <c r="J16" s="14" t="s">
        <v>24</v>
      </c>
      <c r="K16" s="14">
        <f>63.7+112.4</f>
        <v>176.10000000000002</v>
      </c>
      <c r="L16" s="14">
        <f>44+92.4</f>
        <v>136.4</v>
      </c>
    </row>
    <row r="17" spans="3:12" x14ac:dyDescent="0.25">
      <c r="C17" s="3" t="s">
        <v>25</v>
      </c>
      <c r="D17" s="13">
        <f>1620.6+133</f>
        <v>1753.6</v>
      </c>
      <c r="E17" s="13">
        <v>87.6</v>
      </c>
      <c r="F17" s="13">
        <f t="shared" si="1"/>
        <v>1666</v>
      </c>
      <c r="G17" s="13">
        <f>1491.2+168.4</f>
        <v>1659.6000000000001</v>
      </c>
      <c r="H17" s="13">
        <v>93</v>
      </c>
      <c r="I17" s="13">
        <f t="shared" ref="I17:I21" si="2">G17-H17</f>
        <v>1566.6000000000001</v>
      </c>
      <c r="J17" s="14" t="s">
        <v>26</v>
      </c>
      <c r="K17" s="14">
        <f>1066.7+159.4</f>
        <v>1226.1000000000001</v>
      </c>
      <c r="L17" s="14">
        <v>888.3</v>
      </c>
    </row>
    <row r="18" spans="3:12" x14ac:dyDescent="0.25">
      <c r="C18" s="31" t="s">
        <v>27</v>
      </c>
      <c r="D18" s="13">
        <v>104</v>
      </c>
      <c r="E18" s="13"/>
      <c r="F18" s="13">
        <f t="shared" si="1"/>
        <v>104</v>
      </c>
      <c r="G18" s="13">
        <v>104</v>
      </c>
      <c r="H18" s="15"/>
      <c r="I18" s="13">
        <f t="shared" si="2"/>
        <v>104</v>
      </c>
      <c r="J18" s="14" t="s">
        <v>11</v>
      </c>
      <c r="K18" s="14">
        <v>1724.5</v>
      </c>
      <c r="L18" s="14">
        <v>1627.6</v>
      </c>
    </row>
    <row r="19" spans="3:12" x14ac:dyDescent="0.25">
      <c r="C19" s="4"/>
      <c r="D19" s="15"/>
      <c r="E19" s="15"/>
      <c r="F19" s="13">
        <f t="shared" si="1"/>
        <v>0</v>
      </c>
      <c r="G19" s="15"/>
      <c r="H19" s="15"/>
      <c r="I19" s="13">
        <f t="shared" si="2"/>
        <v>0</v>
      </c>
      <c r="J19" s="14" t="s">
        <v>12</v>
      </c>
      <c r="K19" s="14">
        <v>345.6</v>
      </c>
      <c r="L19" s="14">
        <v>298.7</v>
      </c>
    </row>
    <row r="20" spans="3:12" x14ac:dyDescent="0.25">
      <c r="C20" s="3" t="s">
        <v>10</v>
      </c>
      <c r="D20" s="15">
        <v>20.8</v>
      </c>
      <c r="E20" s="15"/>
      <c r="F20" s="13">
        <f t="shared" si="1"/>
        <v>20.8</v>
      </c>
      <c r="G20" s="15">
        <v>31.2</v>
      </c>
      <c r="H20" s="15"/>
      <c r="I20" s="13">
        <f t="shared" si="2"/>
        <v>31.2</v>
      </c>
      <c r="J20" s="14" t="s">
        <v>13</v>
      </c>
      <c r="K20" s="14">
        <v>251.7</v>
      </c>
      <c r="L20" s="14">
        <v>104.3</v>
      </c>
    </row>
    <row r="21" spans="3:12" x14ac:dyDescent="0.25">
      <c r="C21" s="4" t="s">
        <v>28</v>
      </c>
      <c r="D21" s="15">
        <v>85.3</v>
      </c>
      <c r="E21" s="15"/>
      <c r="F21" s="13">
        <f t="shared" si="1"/>
        <v>85.3</v>
      </c>
      <c r="G21" s="15">
        <v>72.400000000000006</v>
      </c>
      <c r="H21" s="15"/>
      <c r="I21" s="13">
        <f t="shared" si="2"/>
        <v>72.400000000000006</v>
      </c>
      <c r="J21" s="14" t="s">
        <v>29</v>
      </c>
      <c r="K21" s="14">
        <v>242.1</v>
      </c>
      <c r="L21" s="14">
        <v>253.8</v>
      </c>
    </row>
    <row r="22" spans="3:12" ht="16.5" thickBot="1" x14ac:dyDescent="0.3">
      <c r="C22" s="5"/>
      <c r="D22" s="17"/>
      <c r="E22" s="17"/>
      <c r="F22" s="17"/>
      <c r="G22" s="17"/>
      <c r="H22" s="17"/>
      <c r="I22" s="17"/>
      <c r="J22" s="14" t="s">
        <v>14</v>
      </c>
      <c r="K22" s="19">
        <v>8.1999999999999993</v>
      </c>
      <c r="L22" s="19">
        <v>11.5</v>
      </c>
    </row>
    <row r="23" spans="3:12" ht="16.5" thickBot="1" x14ac:dyDescent="0.3">
      <c r="C23" s="1" t="s">
        <v>15</v>
      </c>
      <c r="D23" s="12">
        <f t="shared" ref="D23:I23" si="3">SUM(D16:D22)</f>
        <v>3244.7000000000003</v>
      </c>
      <c r="E23" s="12">
        <f t="shared" si="3"/>
        <v>87.6</v>
      </c>
      <c r="F23" s="12">
        <f t="shared" si="3"/>
        <v>3157.1000000000004</v>
      </c>
      <c r="G23" s="12">
        <f t="shared" si="3"/>
        <v>2915.6</v>
      </c>
      <c r="H23" s="12">
        <f t="shared" si="3"/>
        <v>93</v>
      </c>
      <c r="I23" s="12">
        <f t="shared" si="3"/>
        <v>2822.6</v>
      </c>
      <c r="J23" s="19" t="s">
        <v>15</v>
      </c>
      <c r="K23" s="19">
        <f>SUM(K16:K22)</f>
        <v>3974.2999999999997</v>
      </c>
      <c r="L23" s="19">
        <f>SUM(L16:L22)</f>
        <v>3320.6000000000004</v>
      </c>
    </row>
    <row r="24" spans="3:12" ht="16.5" thickBot="1" x14ac:dyDescent="0.3">
      <c r="C24" s="1" t="s">
        <v>16</v>
      </c>
      <c r="D24" s="12">
        <f t="shared" ref="D24:I24" si="4">D23+D15</f>
        <v>9017.2999999999993</v>
      </c>
      <c r="E24" s="12">
        <f t="shared" si="4"/>
        <v>2218.1999999999998</v>
      </c>
      <c r="F24" s="20">
        <f t="shared" si="4"/>
        <v>6799.1</v>
      </c>
      <c r="G24" s="12">
        <f t="shared" si="4"/>
        <v>8198.5</v>
      </c>
      <c r="H24" s="12">
        <f t="shared" si="4"/>
        <v>1999.4</v>
      </c>
      <c r="I24" s="20">
        <f t="shared" si="4"/>
        <v>6199.1</v>
      </c>
      <c r="J24" s="19" t="s">
        <v>16</v>
      </c>
      <c r="K24" s="21">
        <f>K15+K23</f>
        <v>6799.1</v>
      </c>
      <c r="L24" s="21">
        <f>L15+L23</f>
        <v>6199.1</v>
      </c>
    </row>
    <row r="25" spans="3:12" x14ac:dyDescent="0.25">
      <c r="C25" s="22"/>
      <c r="D25" s="23"/>
      <c r="E25" s="23"/>
      <c r="F25" s="23"/>
      <c r="G25" s="23"/>
      <c r="H25" s="23"/>
      <c r="I25" s="23"/>
      <c r="J25" s="24"/>
      <c r="K25" s="24"/>
      <c r="L25" s="24"/>
    </row>
    <row r="26" spans="3:12" x14ac:dyDescent="0.25">
      <c r="C26" s="30"/>
      <c r="D26" s="30"/>
      <c r="E26" s="30"/>
      <c r="F26" s="30"/>
      <c r="G26" s="30"/>
      <c r="H26" s="32">
        <v>2022</v>
      </c>
      <c r="I26" s="32">
        <v>2021</v>
      </c>
      <c r="J26" s="30"/>
      <c r="K26" s="33"/>
      <c r="L26" s="33"/>
    </row>
    <row r="27" spans="3:12" x14ac:dyDescent="0.25">
      <c r="C27" s="30" t="s">
        <v>30</v>
      </c>
      <c r="E27" s="30"/>
      <c r="F27" s="30"/>
      <c r="G27" s="30"/>
      <c r="H27" s="30">
        <v>76.2</v>
      </c>
      <c r="I27" s="30">
        <v>91.1</v>
      </c>
      <c r="J27" s="30"/>
      <c r="K27" s="30"/>
      <c r="L27" s="30"/>
    </row>
    <row r="28" spans="3:12" x14ac:dyDescent="0.25">
      <c r="C28" s="30" t="s">
        <v>31</v>
      </c>
      <c r="E28" s="30"/>
      <c r="F28" s="30"/>
      <c r="G28" s="30"/>
      <c r="H28" s="30">
        <v>882</v>
      </c>
      <c r="I28" s="30">
        <v>576</v>
      </c>
      <c r="J28" s="30"/>
      <c r="K28" s="30"/>
      <c r="L28" s="30"/>
    </row>
    <row r="29" spans="3:12" x14ac:dyDescent="0.25">
      <c r="C29" s="30" t="s">
        <v>32</v>
      </c>
      <c r="E29" s="30"/>
      <c r="F29" s="30"/>
      <c r="G29" s="30"/>
      <c r="H29" s="30">
        <v>168.4</v>
      </c>
      <c r="I29" s="30">
        <v>133.5</v>
      </c>
      <c r="J29" s="30"/>
      <c r="K29" s="30"/>
      <c r="L29" s="30"/>
    </row>
    <row r="30" spans="3:12" x14ac:dyDescent="0.25">
      <c r="C30" s="30" t="s">
        <v>33</v>
      </c>
      <c r="E30" s="30"/>
      <c r="F30" s="30"/>
      <c r="G30" s="30"/>
      <c r="H30" s="30"/>
      <c r="I30" s="30"/>
      <c r="J30" s="30"/>
      <c r="K30" s="30"/>
      <c r="L30" s="30"/>
    </row>
    <row r="31" spans="3:12" x14ac:dyDescent="0.25">
      <c r="C31" s="30" t="s">
        <v>34</v>
      </c>
      <c r="E31" s="30"/>
      <c r="F31" s="30"/>
      <c r="G31" s="30"/>
      <c r="H31" s="30"/>
      <c r="I31" s="30"/>
      <c r="J31" s="30"/>
      <c r="K31" s="30"/>
      <c r="L31" s="30"/>
    </row>
    <row r="32" spans="3:12" ht="18.75" x14ac:dyDescent="0.3">
      <c r="C32" s="34" t="s">
        <v>35</v>
      </c>
      <c r="D32" s="30"/>
      <c r="E32" s="30"/>
      <c r="F32" s="30"/>
      <c r="G32" s="30"/>
      <c r="H32" s="30"/>
      <c r="I32" s="30"/>
      <c r="J32" s="30"/>
      <c r="K32" s="30"/>
      <c r="L32" s="30"/>
    </row>
    <row r="33" spans="3:12" x14ac:dyDescent="0.25">
      <c r="C33" s="30"/>
      <c r="D33" s="30"/>
      <c r="E33" s="30">
        <v>2021</v>
      </c>
      <c r="F33" s="30">
        <v>2022</v>
      </c>
      <c r="G33" s="30"/>
      <c r="H33" s="30"/>
      <c r="I33" s="30"/>
      <c r="J33" s="30"/>
      <c r="K33" s="30">
        <v>2021</v>
      </c>
      <c r="L33" s="30">
        <v>2022</v>
      </c>
    </row>
    <row r="34" spans="3:12" x14ac:dyDescent="0.25">
      <c r="C34" s="35" t="s">
        <v>36</v>
      </c>
      <c r="D34" s="35"/>
      <c r="E34" s="36">
        <f>I9+I10+I11+I28</f>
        <v>3952.5</v>
      </c>
      <c r="F34" s="36">
        <f>F9+F10+F11+H28</f>
        <v>4524</v>
      </c>
      <c r="G34" s="35"/>
      <c r="H34" s="35"/>
      <c r="I34" s="35"/>
      <c r="J34" s="35" t="s">
        <v>37</v>
      </c>
      <c r="K34" s="37">
        <f>K35+K36</f>
        <v>4388.1000000000004</v>
      </c>
      <c r="L34" s="37">
        <f>L35+L36</f>
        <v>5032.7999999999993</v>
      </c>
    </row>
    <row r="35" spans="3:12" x14ac:dyDescent="0.25">
      <c r="C35" s="30"/>
      <c r="D35" s="30"/>
      <c r="E35" s="30"/>
      <c r="F35" s="30"/>
      <c r="G35" s="30"/>
      <c r="H35" s="30"/>
      <c r="I35" s="30"/>
      <c r="J35" s="38" t="s">
        <v>38</v>
      </c>
      <c r="K35" s="39">
        <f>L10+L11+L12+L16</f>
        <v>3014.9</v>
      </c>
      <c r="L35" s="39">
        <f>K10+K11+K12+K16</f>
        <v>3000.8999999999996</v>
      </c>
    </row>
    <row r="36" spans="3:12" x14ac:dyDescent="0.25">
      <c r="C36" s="30"/>
      <c r="D36" s="30"/>
      <c r="E36" s="30"/>
      <c r="F36" s="30"/>
      <c r="G36" s="30"/>
      <c r="H36" s="30"/>
      <c r="I36" s="30"/>
      <c r="J36" s="38" t="s">
        <v>39</v>
      </c>
      <c r="K36" s="39">
        <f>L17-I27+I28</f>
        <v>1373.1999999999998</v>
      </c>
      <c r="L36" s="39">
        <f>K17-H27+H28</f>
        <v>2031.9</v>
      </c>
    </row>
    <row r="37" spans="3:12" x14ac:dyDescent="0.25">
      <c r="C37" s="35" t="s">
        <v>40</v>
      </c>
      <c r="D37" s="35"/>
      <c r="E37" s="36">
        <f>I16+I17-I29</f>
        <v>2481.5</v>
      </c>
      <c r="F37" s="36">
        <f>F16+F17-H29</f>
        <v>2778.6</v>
      </c>
      <c r="G37" s="35"/>
      <c r="H37" s="35"/>
      <c r="I37" s="35"/>
      <c r="J37" s="35" t="s">
        <v>41</v>
      </c>
      <c r="K37" s="37">
        <f>L18+L19</f>
        <v>1926.3</v>
      </c>
      <c r="L37" s="37">
        <f>K18+K19</f>
        <v>2070.1</v>
      </c>
    </row>
    <row r="38" spans="3:12" x14ac:dyDescent="0.25"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3:12" x14ac:dyDescent="0.25"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3:12" x14ac:dyDescent="0.25">
      <c r="C40" s="35" t="s">
        <v>42</v>
      </c>
      <c r="D40" s="35"/>
      <c r="E40" s="36">
        <f>I21+I29</f>
        <v>205.9</v>
      </c>
      <c r="F40" s="36">
        <f>H29+F21</f>
        <v>253.7</v>
      </c>
      <c r="G40" s="35"/>
      <c r="H40" s="35"/>
      <c r="I40" s="35"/>
      <c r="J40" s="35" t="s">
        <v>43</v>
      </c>
      <c r="K40" s="37">
        <f>L20+L21</f>
        <v>358.1</v>
      </c>
      <c r="L40" s="37">
        <f>K20+K21</f>
        <v>493.79999999999995</v>
      </c>
    </row>
    <row r="41" spans="3:12" x14ac:dyDescent="0.25"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3:12" x14ac:dyDescent="0.25"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3:12" x14ac:dyDescent="0.25">
      <c r="C43" s="30" t="s">
        <v>44</v>
      </c>
      <c r="D43" s="30"/>
      <c r="E43" s="40">
        <f>I18+I20</f>
        <v>135.19999999999999</v>
      </c>
      <c r="F43" s="40">
        <f>D18+D20</f>
        <v>124.8</v>
      </c>
      <c r="G43" s="30"/>
      <c r="H43" s="30"/>
      <c r="I43" s="30"/>
      <c r="J43" s="30" t="s">
        <v>45</v>
      </c>
      <c r="K43" s="33">
        <f>L22+I27</f>
        <v>102.6</v>
      </c>
      <c r="L43" s="33">
        <f>K22+H27</f>
        <v>84.4</v>
      </c>
    </row>
    <row r="44" spans="3:12" x14ac:dyDescent="0.25"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3:12" x14ac:dyDescent="0.25"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3:12" x14ac:dyDescent="0.25">
      <c r="C46" s="41" t="s">
        <v>46</v>
      </c>
      <c r="D46" s="41"/>
      <c r="E46" s="42">
        <f>SUM(E34:E43)</f>
        <v>6775.0999999999995</v>
      </c>
      <c r="F46" s="42">
        <f>SUM(F34:F43)</f>
        <v>7681.1</v>
      </c>
      <c r="G46" s="41"/>
      <c r="H46" s="41"/>
      <c r="I46" s="41"/>
      <c r="J46" s="41" t="s">
        <v>46</v>
      </c>
      <c r="K46" s="43">
        <f>K43+K40+K37+K34</f>
        <v>6775.1</v>
      </c>
      <c r="L46" s="43">
        <f>L43+L40+L37+L34</f>
        <v>7681.0999999999985</v>
      </c>
    </row>
    <row r="48" spans="3:12" ht="18.75" x14ac:dyDescent="0.3">
      <c r="E48" s="26">
        <v>2021</v>
      </c>
      <c r="F48" s="26">
        <v>2022</v>
      </c>
    </row>
    <row r="50" spans="3:6" x14ac:dyDescent="0.25">
      <c r="C50" s="6" t="s">
        <v>47</v>
      </c>
      <c r="E50" s="44">
        <f t="shared" ref="E50:F50" si="5">E51-E52</f>
        <v>435.60000000000036</v>
      </c>
      <c r="F50" s="44">
        <f t="shared" si="5"/>
        <v>508.79999999999927</v>
      </c>
    </row>
    <row r="51" spans="3:6" x14ac:dyDescent="0.25">
      <c r="C51" s="27" t="s">
        <v>48</v>
      </c>
      <c r="D51" s="27"/>
      <c r="E51" s="28">
        <f>K34</f>
        <v>4388.1000000000004</v>
      </c>
      <c r="F51" s="28">
        <f>L34</f>
        <v>5032.7999999999993</v>
      </c>
    </row>
    <row r="52" spans="3:6" x14ac:dyDescent="0.25">
      <c r="C52" s="27" t="s">
        <v>49</v>
      </c>
      <c r="D52" s="27"/>
      <c r="E52" s="45">
        <f>E34</f>
        <v>3952.5</v>
      </c>
      <c r="F52" s="45">
        <f>F34</f>
        <v>4524</v>
      </c>
    </row>
    <row r="54" spans="3:6" x14ac:dyDescent="0.25">
      <c r="C54" s="6" t="s">
        <v>50</v>
      </c>
      <c r="E54" s="44">
        <f>E55-E56</f>
        <v>555.20000000000005</v>
      </c>
      <c r="F54" s="44">
        <f>F55-F56</f>
        <v>708.5</v>
      </c>
    </row>
    <row r="55" spans="3:6" x14ac:dyDescent="0.25">
      <c r="C55" s="27" t="s">
        <v>51</v>
      </c>
      <c r="D55" s="27"/>
      <c r="E55" s="45">
        <f>E37</f>
        <v>2481.5</v>
      </c>
      <c r="F55" s="45">
        <f>F37</f>
        <v>2778.6</v>
      </c>
    </row>
    <row r="56" spans="3:6" x14ac:dyDescent="0.25">
      <c r="C56" s="27" t="s">
        <v>52</v>
      </c>
      <c r="D56" s="27"/>
      <c r="E56" s="28">
        <f>K37</f>
        <v>1926.3</v>
      </c>
      <c r="F56" s="28">
        <f>L37</f>
        <v>2070.1</v>
      </c>
    </row>
    <row r="58" spans="3:6" x14ac:dyDescent="0.25">
      <c r="C58" s="6" t="s">
        <v>53</v>
      </c>
      <c r="E58" s="44">
        <f>E59-E60</f>
        <v>-152.20000000000002</v>
      </c>
      <c r="F58" s="44">
        <f>F59-F60</f>
        <v>-240.09999999999997</v>
      </c>
    </row>
    <row r="59" spans="3:6" x14ac:dyDescent="0.25">
      <c r="C59" s="27" t="s">
        <v>54</v>
      </c>
      <c r="D59" s="27"/>
      <c r="E59" s="45">
        <f>E40</f>
        <v>205.9</v>
      </c>
      <c r="F59" s="45">
        <f>F40</f>
        <v>253.7</v>
      </c>
    </row>
    <row r="60" spans="3:6" x14ac:dyDescent="0.25">
      <c r="C60" s="27" t="s">
        <v>55</v>
      </c>
      <c r="D60" s="27"/>
      <c r="E60" s="28">
        <f>K40</f>
        <v>358.1</v>
      </c>
      <c r="F60" s="28">
        <f>L40</f>
        <v>493.79999999999995</v>
      </c>
    </row>
    <row r="62" spans="3:6" x14ac:dyDescent="0.25">
      <c r="C62" s="6" t="s">
        <v>56</v>
      </c>
      <c r="E62" s="44">
        <f>E63-E64</f>
        <v>32.599999999999994</v>
      </c>
      <c r="F62" s="44">
        <f>F63-F64</f>
        <v>40.399999999999991</v>
      </c>
    </row>
    <row r="63" spans="3:6" x14ac:dyDescent="0.25">
      <c r="C63" s="27" t="s">
        <v>57</v>
      </c>
      <c r="E63" s="29">
        <f>E43</f>
        <v>135.19999999999999</v>
      </c>
      <c r="F63" s="29">
        <f>F43</f>
        <v>124.8</v>
      </c>
    </row>
    <row r="64" spans="3:6" x14ac:dyDescent="0.25">
      <c r="C64" s="27" t="s">
        <v>58</v>
      </c>
      <c r="E64" s="25">
        <f>K43</f>
        <v>102.6</v>
      </c>
      <c r="F64" s="25">
        <f>L43</f>
        <v>84.4</v>
      </c>
    </row>
    <row r="66" spans="3:6" x14ac:dyDescent="0.25">
      <c r="C66" t="s">
        <v>59</v>
      </c>
    </row>
    <row r="67" spans="3:6" x14ac:dyDescent="0.25">
      <c r="C67" t="s">
        <v>60</v>
      </c>
      <c r="E67" s="29">
        <f>E50</f>
        <v>435.60000000000036</v>
      </c>
      <c r="F67" s="29">
        <f>F50</f>
        <v>508.79999999999927</v>
      </c>
    </row>
    <row r="68" spans="3:6" x14ac:dyDescent="0.25">
      <c r="C68" t="s">
        <v>50</v>
      </c>
      <c r="E68" s="29">
        <f>E54</f>
        <v>555.20000000000005</v>
      </c>
      <c r="F68" s="29">
        <f>F54</f>
        <v>708.5</v>
      </c>
    </row>
    <row r="69" spans="3:6" x14ac:dyDescent="0.25">
      <c r="C69" t="s">
        <v>53</v>
      </c>
      <c r="E69" s="29">
        <f>E58</f>
        <v>-152.20000000000002</v>
      </c>
      <c r="F69" s="29">
        <f>F58</f>
        <v>-240.09999999999997</v>
      </c>
    </row>
    <row r="70" spans="3:6" x14ac:dyDescent="0.25">
      <c r="C70" t="s">
        <v>61</v>
      </c>
      <c r="E70" s="29">
        <f>E62</f>
        <v>32.599999999999994</v>
      </c>
      <c r="F70" s="29">
        <f>F62</f>
        <v>40.399999999999991</v>
      </c>
    </row>
    <row r="71" spans="3:6" ht="18.75" x14ac:dyDescent="0.3">
      <c r="C71" s="26" t="s">
        <v>62</v>
      </c>
      <c r="D71" s="6"/>
      <c r="E71" s="44">
        <f>SUM(E68:E70)</f>
        <v>435.6</v>
      </c>
      <c r="F71" s="44">
        <f>SUM(F68:F70)</f>
        <v>508.8</v>
      </c>
    </row>
  </sheetData>
  <mergeCells count="2">
    <mergeCell ref="C6:I6"/>
    <mergeCell ref="J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GoldenTulip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Bertonneau</cp:lastModifiedBy>
  <dcterms:created xsi:type="dcterms:W3CDTF">2023-05-24T16:44:18Z</dcterms:created>
  <dcterms:modified xsi:type="dcterms:W3CDTF">2023-06-29T13:06:58Z</dcterms:modified>
</cp:coreProperties>
</file>