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310" windowHeight="6795" activeTab="5"/>
  </bookViews>
  <sheets>
    <sheet name="Prix" sheetId="1" r:id="rId1"/>
    <sheet name="Rent" sheetId="2" r:id="rId2"/>
    <sheet name="Données" sheetId="3" r:id="rId3"/>
    <sheet name="REG D-Marché" sheetId="4" r:id="rId4"/>
    <sheet name="REG A-Marché" sheetId="5" r:id="rId5"/>
    <sheet name="Calc-titres" sheetId="6" r:id="rId6"/>
    <sheet name="Feuil3" sheetId="7" r:id="rId7"/>
  </sheets>
  <definedNames/>
  <calcPr fullCalcOnLoad="1"/>
</workbook>
</file>

<file path=xl/sharedStrings.xml><?xml version="1.0" encoding="utf-8"?>
<sst xmlns="http://schemas.openxmlformats.org/spreadsheetml/2006/main" count="131" uniqueCount="44">
  <si>
    <t>Quantité</t>
  </si>
  <si>
    <t>Prix</t>
  </si>
  <si>
    <t>Variable</t>
  </si>
  <si>
    <t>Titre</t>
  </si>
  <si>
    <t>Dividende</t>
  </si>
  <si>
    <t>A</t>
  </si>
  <si>
    <t>B</t>
  </si>
  <si>
    <t>C</t>
  </si>
  <si>
    <t>D</t>
  </si>
  <si>
    <t>E</t>
  </si>
  <si>
    <t>Marché</t>
  </si>
  <si>
    <t>Rentabilité</t>
  </si>
  <si>
    <t>Moyenne</t>
  </si>
  <si>
    <t>Ecart-type</t>
  </si>
  <si>
    <t>DES TITRES AUX PORTEFEUILLES  -  DONNEES</t>
  </si>
  <si>
    <t>Périodes</t>
  </si>
  <si>
    <t>PF(A,B)</t>
  </si>
  <si>
    <t>PF(B,C)</t>
  </si>
  <si>
    <t xml:space="preserve"> </t>
  </si>
  <si>
    <t>M</t>
  </si>
  <si>
    <t>RentMoyen</t>
  </si>
  <si>
    <t>CofVarRent</t>
  </si>
  <si>
    <t>Rentab</t>
  </si>
  <si>
    <t>Constante</t>
  </si>
  <si>
    <t>Bêta</t>
  </si>
  <si>
    <t>A/M</t>
  </si>
  <si>
    <t>B/M</t>
  </si>
  <si>
    <t>C/M</t>
  </si>
  <si>
    <t>D/M</t>
  </si>
  <si>
    <t>E/M</t>
  </si>
  <si>
    <t>MATRICE DES COVARIANCE  -  RENTABILITES</t>
  </si>
  <si>
    <t>REGRESSION  -  RENTABILITE</t>
  </si>
  <si>
    <t>COEFFICIENTS DE CORRELATION  -  RENTABILITES</t>
  </si>
  <si>
    <t>PF(A,B,C,D,E)</t>
  </si>
  <si>
    <t>-</t>
  </si>
  <si>
    <t>Prix moyen</t>
  </si>
  <si>
    <t>(A,B)</t>
  </si>
  <si>
    <t>(A,D)</t>
  </si>
  <si>
    <t xml:space="preserve"> (A,B,C,D,E)</t>
  </si>
  <si>
    <t>(A,B,C,D,E)</t>
  </si>
  <si>
    <t>(A,B)/M</t>
  </si>
  <si>
    <t>(A,B,C,D,E)/M</t>
  </si>
  <si>
    <t>(B,C)</t>
  </si>
  <si>
    <t>(B,C)/M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</si>
</sst>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"/>
    <numFmt numFmtId="165" formatCode="0.0000%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3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10" fontId="0" fillId="0" borderId="1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 des prix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825"/>
          <c:w val="0.64525"/>
          <c:h val="0.8335"/>
        </c:manualLayout>
      </c:layout>
      <c:lineChart>
        <c:grouping val="standard"/>
        <c:varyColors val="0"/>
        <c:ser>
          <c:idx val="0"/>
          <c:order val="0"/>
          <c:tx>
            <c:v>PrixA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Données!$C$6:$J$6</c:f>
              <c:numCache>
                <c:ptCount val="8"/>
                <c:pt idx="0">
                  <c:v>50</c:v>
                </c:pt>
                <c:pt idx="1">
                  <c:v>49</c:v>
                </c:pt>
                <c:pt idx="2">
                  <c:v>47</c:v>
                </c:pt>
                <c:pt idx="3">
                  <c:v>48</c:v>
                </c:pt>
                <c:pt idx="4">
                  <c:v>52</c:v>
                </c:pt>
                <c:pt idx="5">
                  <c:v>51</c:v>
                </c:pt>
                <c:pt idx="6">
                  <c:v>53</c:v>
                </c:pt>
                <c:pt idx="7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v>PrixB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Données!$C$10:$J$10</c:f>
              <c:numCache>
                <c:ptCount val="8"/>
                <c:pt idx="0">
                  <c:v>34</c:v>
                </c:pt>
                <c:pt idx="1">
                  <c:v>36</c:v>
                </c:pt>
                <c:pt idx="2">
                  <c:v>38</c:v>
                </c:pt>
                <c:pt idx="3">
                  <c:v>40</c:v>
                </c:pt>
                <c:pt idx="4">
                  <c:v>37</c:v>
                </c:pt>
                <c:pt idx="5">
                  <c:v>35</c:v>
                </c:pt>
                <c:pt idx="6">
                  <c:v>39</c:v>
                </c:pt>
                <c:pt idx="7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v>PrixC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Données!$C$14:$J$14</c:f>
              <c:numCache>
                <c:ptCount val="8"/>
                <c:pt idx="0">
                  <c:v>55</c:v>
                </c:pt>
                <c:pt idx="1">
                  <c:v>55.6</c:v>
                </c:pt>
                <c:pt idx="2">
                  <c:v>56.1</c:v>
                </c:pt>
                <c:pt idx="3">
                  <c:v>56.6</c:v>
                </c:pt>
                <c:pt idx="4">
                  <c:v>56.8</c:v>
                </c:pt>
                <c:pt idx="5">
                  <c:v>57.2</c:v>
                </c:pt>
                <c:pt idx="6">
                  <c:v>57.5</c:v>
                </c:pt>
                <c:pt idx="7">
                  <c:v>58.1</c:v>
                </c:pt>
              </c:numCache>
            </c:numRef>
          </c:val>
          <c:smooth val="0"/>
        </c:ser>
        <c:ser>
          <c:idx val="3"/>
          <c:order val="3"/>
          <c:tx>
            <c:v>PrixD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Données!$C$18:$J$18</c:f>
              <c:numCache>
                <c:ptCount val="8"/>
                <c:pt idx="0">
                  <c:v>11</c:v>
                </c:pt>
                <c:pt idx="1">
                  <c:v>14</c:v>
                </c:pt>
                <c:pt idx="2">
                  <c:v>13</c:v>
                </c:pt>
                <c:pt idx="3">
                  <c:v>15</c:v>
                </c:pt>
                <c:pt idx="4">
                  <c:v>13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v>PrixE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Données!$C$22:$J$22</c:f>
              <c:numCache>
                <c:ptCount val="8"/>
                <c:pt idx="0">
                  <c:v>101</c:v>
                </c:pt>
                <c:pt idx="1">
                  <c:v>102</c:v>
                </c:pt>
                <c:pt idx="2">
                  <c:v>102</c:v>
                </c:pt>
                <c:pt idx="3">
                  <c:v>104</c:v>
                </c:pt>
                <c:pt idx="4">
                  <c:v>102</c:v>
                </c:pt>
                <c:pt idx="5">
                  <c:v>101</c:v>
                </c:pt>
                <c:pt idx="6">
                  <c:v>101</c:v>
                </c:pt>
                <c:pt idx="7">
                  <c:v>103</c:v>
                </c:pt>
              </c:numCache>
            </c:numRef>
          </c:val>
          <c:smooth val="0"/>
        </c:ser>
        <c:ser>
          <c:idx val="5"/>
          <c:order val="5"/>
          <c:tx>
            <c:v>PrixM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Données!$C$26:$J$26</c:f>
              <c:numCache>
                <c:ptCount val="8"/>
                <c:pt idx="0">
                  <c:v>27.1</c:v>
                </c:pt>
                <c:pt idx="1">
                  <c:v>29.5</c:v>
                </c:pt>
                <c:pt idx="2">
                  <c:v>29.9</c:v>
                </c:pt>
                <c:pt idx="3">
                  <c:v>30.4</c:v>
                </c:pt>
                <c:pt idx="4">
                  <c:v>29.5</c:v>
                </c:pt>
                <c:pt idx="5">
                  <c:v>29</c:v>
                </c:pt>
                <c:pt idx="6">
                  <c:v>28.8</c:v>
                </c:pt>
                <c:pt idx="7">
                  <c:v>29.8</c:v>
                </c:pt>
              </c:numCache>
            </c:numRef>
          </c:val>
          <c:smooth val="0"/>
        </c:ser>
        <c:axId val="58840332"/>
        <c:axId val="59800941"/>
      </c:lineChart>
      <c:catAx>
        <c:axId val="5884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Périodes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00941"/>
        <c:crosses val="autoZero"/>
        <c:auto val="1"/>
        <c:lblOffset val="100"/>
        <c:noMultiLvlLbl val="0"/>
      </c:catAx>
      <c:valAx>
        <c:axId val="59800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40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8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 des rentablités des titres et du marché</a:t>
            </a:r>
          </a:p>
        </c:rich>
      </c:tx>
      <c:layout>
        <c:manualLayout>
          <c:xMode val="factor"/>
          <c:yMode val="factor"/>
          <c:x val="-0.005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225"/>
          <c:w val="0.786"/>
          <c:h val="0.86925"/>
        </c:manualLayout>
      </c:layout>
      <c:lineChart>
        <c:grouping val="standard"/>
        <c:varyColors val="0"/>
        <c:ser>
          <c:idx val="0"/>
          <c:order val="0"/>
          <c:tx>
            <c:v>RentA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Données!$C$8:$J$8</c:f>
              <c:numCache>
                <c:ptCount val="8"/>
                <c:pt idx="0">
                  <c:v>0.02</c:v>
                </c:pt>
                <c:pt idx="1">
                  <c:v>0.02</c:v>
                </c:pt>
                <c:pt idx="2">
                  <c:v>0</c:v>
                </c:pt>
                <c:pt idx="3">
                  <c:v>0.06382978723404255</c:v>
                </c:pt>
                <c:pt idx="4">
                  <c:v>0.125</c:v>
                </c:pt>
                <c:pt idx="5">
                  <c:v>0.019230769230769232</c:v>
                </c:pt>
                <c:pt idx="6">
                  <c:v>0.0784313725490196</c:v>
                </c:pt>
                <c:pt idx="7">
                  <c:v>0.03773584905660377</c:v>
                </c:pt>
              </c:numCache>
            </c:numRef>
          </c:val>
          <c:smooth val="0"/>
        </c:ser>
        <c:ser>
          <c:idx val="1"/>
          <c:order val="1"/>
          <c:tx>
            <c:v>RentB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Données!$C$12:$J$12</c:f>
              <c:numCache>
                <c:ptCount val="8"/>
                <c:pt idx="0">
                  <c:v>0.05</c:v>
                </c:pt>
                <c:pt idx="1">
                  <c:v>0.08823529411764706</c:v>
                </c:pt>
                <c:pt idx="2">
                  <c:v>0.08333333333333333</c:v>
                </c:pt>
                <c:pt idx="3">
                  <c:v>0.07894736842105263</c:v>
                </c:pt>
                <c:pt idx="4">
                  <c:v>-0.05</c:v>
                </c:pt>
                <c:pt idx="5">
                  <c:v>-0.02702702702702703</c:v>
                </c:pt>
                <c:pt idx="6">
                  <c:v>0.14285714285714285</c:v>
                </c:pt>
                <c:pt idx="7">
                  <c:v>0.15384615384615385</c:v>
                </c:pt>
              </c:numCache>
            </c:numRef>
          </c:val>
          <c:smooth val="0"/>
        </c:ser>
        <c:ser>
          <c:idx val="2"/>
          <c:order val="2"/>
          <c:tx>
            <c:v>RentC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Données!$C$16:$J$16</c:f>
              <c:numCache>
                <c:ptCount val="8"/>
                <c:pt idx="0">
                  <c:v>0.03</c:v>
                </c:pt>
                <c:pt idx="1">
                  <c:v>0.0472727272727273</c:v>
                </c:pt>
                <c:pt idx="2">
                  <c:v>0.044964028776978415</c:v>
                </c:pt>
                <c:pt idx="3">
                  <c:v>0.044563279857397504</c:v>
                </c:pt>
                <c:pt idx="4">
                  <c:v>0.03886925795052996</c:v>
                </c:pt>
                <c:pt idx="5">
                  <c:v>0.04225352112676067</c:v>
                </c:pt>
                <c:pt idx="6">
                  <c:v>0.04020979020979016</c:v>
                </c:pt>
                <c:pt idx="7">
                  <c:v>0.04521739130434785</c:v>
                </c:pt>
              </c:numCache>
            </c:numRef>
          </c:val>
          <c:smooth val="0"/>
        </c:ser>
        <c:ser>
          <c:idx val="3"/>
          <c:order val="3"/>
          <c:tx>
            <c:v>RentD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Données!$C$20:$J$20</c:f>
              <c:numCache>
                <c:ptCount val="8"/>
                <c:pt idx="0">
                  <c:v>0.18</c:v>
                </c:pt>
                <c:pt idx="1">
                  <c:v>0.3090909090909091</c:v>
                </c:pt>
                <c:pt idx="2">
                  <c:v>-0.04285714285714286</c:v>
                </c:pt>
                <c:pt idx="3">
                  <c:v>0.1846153846153846</c:v>
                </c:pt>
                <c:pt idx="4">
                  <c:v>-0.10666666666666667</c:v>
                </c:pt>
                <c:pt idx="5">
                  <c:v>-0.12307692307692308</c:v>
                </c:pt>
                <c:pt idx="6">
                  <c:v>0.12727272727272726</c:v>
                </c:pt>
                <c:pt idx="7">
                  <c:v>0.11666666666666665</c:v>
                </c:pt>
              </c:numCache>
            </c:numRef>
          </c:val>
          <c:smooth val="0"/>
        </c:ser>
        <c:ser>
          <c:idx val="4"/>
          <c:order val="4"/>
          <c:tx>
            <c:v>RentE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Données!$C$24:$J$24</c:f>
              <c:numCache>
                <c:ptCount val="8"/>
                <c:pt idx="0">
                  <c:v>0.03</c:v>
                </c:pt>
                <c:pt idx="1">
                  <c:v>0.04950495049504951</c:v>
                </c:pt>
                <c:pt idx="2">
                  <c:v>0.0392156862745098</c:v>
                </c:pt>
                <c:pt idx="3">
                  <c:v>0.058823529411764705</c:v>
                </c:pt>
                <c:pt idx="4">
                  <c:v>0.019230769230769232</c:v>
                </c:pt>
                <c:pt idx="5">
                  <c:v>0.029411764705882353</c:v>
                </c:pt>
                <c:pt idx="6">
                  <c:v>0.039603960396039604</c:v>
                </c:pt>
                <c:pt idx="7">
                  <c:v>0.0594059405940594</c:v>
                </c:pt>
              </c:numCache>
            </c:numRef>
          </c:val>
          <c:smooth val="0"/>
        </c:ser>
        <c:ser>
          <c:idx val="5"/>
          <c:order val="5"/>
          <c:tx>
            <c:v>RentM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8100">
                <a:solidFill>
                  <a:srgbClr val="000000"/>
                </a:solidFill>
              </a:ln>
            </c:spPr>
            <c:marker>
              <c:symbol val="square"/>
              <c:size val="3"/>
              <c:spPr>
                <a:noFill/>
                <a:ln>
                  <a:solidFill>
                    <a:srgbClr val="FFFF99"/>
                  </a:solidFill>
                </a:ln>
              </c:spPr>
            </c:marker>
          </c:dPt>
          <c:val>
            <c:numRef>
              <c:f>Données!$C$28:$J$28</c:f>
              <c:numCache>
                <c:ptCount val="8"/>
                <c:pt idx="0">
                  <c:v>0.06570006635700067</c:v>
                </c:pt>
                <c:pt idx="1">
                  <c:v>0.12546125461254606</c:v>
                </c:pt>
                <c:pt idx="2">
                  <c:v>0.04745762711864402</c:v>
                </c:pt>
                <c:pt idx="3">
                  <c:v>0.05016722408026756</c:v>
                </c:pt>
                <c:pt idx="4">
                  <c:v>0.0032894736842105734</c:v>
                </c:pt>
                <c:pt idx="5">
                  <c:v>0.01694915254237288</c:v>
                </c:pt>
                <c:pt idx="6">
                  <c:v>0.027586206896551748</c:v>
                </c:pt>
                <c:pt idx="7">
                  <c:v>0.06944444444444445</c:v>
                </c:pt>
              </c:numCache>
            </c:numRef>
          </c:val>
          <c:smooth val="0"/>
        </c:ser>
        <c:axId val="1337558"/>
        <c:axId val="12038023"/>
      </c:lineChart>
      <c:catAx>
        <c:axId val="1337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Periodes</a:t>
                </a:r>
              </a:p>
            </c:rich>
          </c:tx>
          <c:layout>
            <c:manualLayout>
              <c:xMode val="factor"/>
              <c:yMode val="factor"/>
              <c:x val="0.002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38023"/>
        <c:crosses val="autoZero"/>
        <c:auto val="1"/>
        <c:lblOffset val="100"/>
        <c:noMultiLvlLbl val="0"/>
      </c:catAx>
      <c:valAx>
        <c:axId val="12038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rentabilité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7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3925"/>
        </c:manualLayout>
      </c:layout>
      <c:overlay val="0"/>
      <c:spPr>
        <a:ln w="25400">
          <a:solidFill>
            <a:srgbClr val="0000FF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Rentabilité titre D au marché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Valeurs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'Calc-titres'!$F$8:$M$8</c:f>
              <c:numCache>
                <c:ptCount val="8"/>
                <c:pt idx="0">
                  <c:v>0.06570006635700067</c:v>
                </c:pt>
                <c:pt idx="1">
                  <c:v>0.12546125461254606</c:v>
                </c:pt>
                <c:pt idx="2">
                  <c:v>0.04745762711864402</c:v>
                </c:pt>
                <c:pt idx="3">
                  <c:v>0.05016722408026756</c:v>
                </c:pt>
                <c:pt idx="4">
                  <c:v>0.0032894736842105734</c:v>
                </c:pt>
                <c:pt idx="5">
                  <c:v>0.01694915254237288</c:v>
                </c:pt>
                <c:pt idx="6">
                  <c:v>0.027586206896551748</c:v>
                </c:pt>
                <c:pt idx="7">
                  <c:v>0.06944444444444445</c:v>
                </c:pt>
              </c:numCache>
            </c:numRef>
          </c:xVal>
          <c:yVal>
            <c:numRef>
              <c:f>'Calc-titres'!$F$6:$M$6</c:f>
              <c:numCache>
                <c:ptCount val="8"/>
                <c:pt idx="0">
                  <c:v>0.18</c:v>
                </c:pt>
                <c:pt idx="1">
                  <c:v>0.3090909090909091</c:v>
                </c:pt>
                <c:pt idx="2">
                  <c:v>-0.04285714285714286</c:v>
                </c:pt>
                <c:pt idx="3">
                  <c:v>0.1846153846153846</c:v>
                </c:pt>
                <c:pt idx="4">
                  <c:v>-0.10666666666666667</c:v>
                </c:pt>
                <c:pt idx="5">
                  <c:v>-0.12307692307692308</c:v>
                </c:pt>
                <c:pt idx="6">
                  <c:v>0.12727272727272726</c:v>
                </c:pt>
                <c:pt idx="7">
                  <c:v>0.11666666666666665</c:v>
                </c:pt>
              </c:numCache>
            </c:numRef>
          </c:yVal>
          <c:smooth val="0"/>
        </c:ser>
        <c:ser>
          <c:idx val="1"/>
          <c:order val="1"/>
          <c:tx>
            <c:v>Régression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'Calc-titres'!$F$8:$M$8</c:f>
              <c:numCache>
                <c:ptCount val="8"/>
                <c:pt idx="0">
                  <c:v>0.06570006635700067</c:v>
                </c:pt>
                <c:pt idx="1">
                  <c:v>0.12546125461254606</c:v>
                </c:pt>
                <c:pt idx="2">
                  <c:v>0.04745762711864402</c:v>
                </c:pt>
                <c:pt idx="3">
                  <c:v>0.05016722408026756</c:v>
                </c:pt>
                <c:pt idx="4">
                  <c:v>0.0032894736842105734</c:v>
                </c:pt>
                <c:pt idx="5">
                  <c:v>0.01694915254237288</c:v>
                </c:pt>
                <c:pt idx="6">
                  <c:v>0.027586206896551748</c:v>
                </c:pt>
                <c:pt idx="7">
                  <c:v>0.06944444444444445</c:v>
                </c:pt>
              </c:numCache>
            </c:numRef>
          </c:xVal>
          <c:yVal>
            <c:numRef>
              <c:f>'Calc-titres'!#REF!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233344"/>
        <c:axId val="35555777"/>
      </c:scatterChart>
      <c:valAx>
        <c:axId val="4123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Rent Marché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55777"/>
        <c:crosses val="autoZero"/>
        <c:crossBetween val="midCat"/>
        <c:dispUnits/>
      </c:valAx>
      <c:valAx>
        <c:axId val="35555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Rent 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33344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Régression titre A au marché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775"/>
          <c:w val="0.848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v>Données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'Calc-titres'!$F$8:$M$8</c:f>
              <c:numCache>
                <c:ptCount val="8"/>
                <c:pt idx="0">
                  <c:v>0.06570006635700067</c:v>
                </c:pt>
                <c:pt idx="1">
                  <c:v>0.12546125461254606</c:v>
                </c:pt>
                <c:pt idx="2">
                  <c:v>0.04745762711864402</c:v>
                </c:pt>
                <c:pt idx="3">
                  <c:v>0.05016722408026756</c:v>
                </c:pt>
                <c:pt idx="4">
                  <c:v>0.0032894736842105734</c:v>
                </c:pt>
                <c:pt idx="5">
                  <c:v>0.01694915254237288</c:v>
                </c:pt>
                <c:pt idx="6">
                  <c:v>0.027586206896551748</c:v>
                </c:pt>
                <c:pt idx="7">
                  <c:v>0.06944444444444445</c:v>
                </c:pt>
              </c:numCache>
            </c:numRef>
          </c:xVal>
          <c:yVal>
            <c:numRef>
              <c:f>'Calc-titres'!$F$3:$M$3</c:f>
              <c:numCache>
                <c:ptCount val="8"/>
                <c:pt idx="0">
                  <c:v>0.02</c:v>
                </c:pt>
                <c:pt idx="1">
                  <c:v>0.02</c:v>
                </c:pt>
                <c:pt idx="2">
                  <c:v>0</c:v>
                </c:pt>
                <c:pt idx="3">
                  <c:v>0.06382978723404255</c:v>
                </c:pt>
                <c:pt idx="4">
                  <c:v>0.125</c:v>
                </c:pt>
                <c:pt idx="5">
                  <c:v>0.019230769230769232</c:v>
                </c:pt>
                <c:pt idx="6">
                  <c:v>0.0784313725490196</c:v>
                </c:pt>
                <c:pt idx="7">
                  <c:v>0.03773584905660377</c:v>
                </c:pt>
              </c:numCache>
            </c:numRef>
          </c:yVal>
          <c:smooth val="0"/>
        </c:ser>
        <c:ser>
          <c:idx val="1"/>
          <c:order val="1"/>
          <c:tx>
            <c:v>Régression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'Calc-titres'!$F$8:$M$8</c:f>
              <c:numCache>
                <c:ptCount val="8"/>
                <c:pt idx="0">
                  <c:v>0.06570006635700067</c:v>
                </c:pt>
                <c:pt idx="1">
                  <c:v>0.12546125461254606</c:v>
                </c:pt>
                <c:pt idx="2">
                  <c:v>0.04745762711864402</c:v>
                </c:pt>
                <c:pt idx="3">
                  <c:v>0.05016722408026756</c:v>
                </c:pt>
                <c:pt idx="4">
                  <c:v>0.0032894736842105734</c:v>
                </c:pt>
                <c:pt idx="5">
                  <c:v>0.01694915254237288</c:v>
                </c:pt>
                <c:pt idx="6">
                  <c:v>0.027586206896551748</c:v>
                </c:pt>
                <c:pt idx="7">
                  <c:v>0.06944444444444445</c:v>
                </c:pt>
              </c:numCache>
            </c:numRef>
          </c:xVal>
          <c:yVal>
            <c:numRef>
              <c:f>'Calc-titres'!#REF!</c:f>
              <c:numCache>
                <c:ptCount val="8"/>
                <c:pt idx="0">
                  <c:v>0.03673736919026</c:v>
                </c:pt>
                <c:pt idx="1">
                  <c:v>0.001579635519832423</c:v>
                </c:pt>
                <c:pt idx="2">
                  <c:v>0.04746946537112178</c:v>
                </c:pt>
                <c:pt idx="3">
                  <c:v>0.045875399203568284</c:v>
                </c:pt>
                <c:pt idx="4">
                  <c:v>0.07345375752612757</c:v>
                </c:pt>
                <c:pt idx="5">
                  <c:v>0.06541771665516517</c:v>
                </c:pt>
                <c:pt idx="6">
                  <c:v>0.05915989724195462</c:v>
                </c:pt>
                <c:pt idx="7">
                  <c:v>0.034534537362405276</c:v>
                </c:pt>
              </c:numCache>
            </c:numRef>
          </c:yVal>
          <c:smooth val="0"/>
        </c:ser>
        <c:axId val="51566538"/>
        <c:axId val="61445659"/>
      </c:scatterChart>
      <c:valAx>
        <c:axId val="5156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Rent Marché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45659"/>
        <c:crosses val="autoZero"/>
        <c:crossBetween val="midCat"/>
        <c:dispUnits/>
      </c:valAx>
      <c:valAx>
        <c:axId val="61445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Rent titre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6653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7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0.09775</cdr:x>
      <cdr:y>0.203</cdr:y>
    </cdr:from>
    <cdr:to>
      <cdr:x>0.788</cdr:x>
      <cdr:y>0.7835</cdr:y>
    </cdr:to>
    <cdr:sp>
      <cdr:nvSpPr>
        <cdr:cNvPr id="1" name="Line 1"/>
        <cdr:cNvSpPr>
          <a:spLocks/>
        </cdr:cNvSpPr>
      </cdr:nvSpPr>
      <cdr:spPr>
        <a:xfrm flipV="1">
          <a:off x="895350" y="1162050"/>
          <a:ext cx="6381750" cy="33432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0.032</cdr:x>
      <cdr:y>0.73975</cdr:y>
    </cdr:from>
    <cdr:to>
      <cdr:x>0.09725</cdr:x>
      <cdr:y>0.7725</cdr:y>
    </cdr:to>
    <cdr:sp>
      <cdr:nvSpPr>
        <cdr:cNvPr id="2" name="TextBox 2"/>
        <cdr:cNvSpPr txBox="1">
          <a:spLocks noChangeArrowheads="1"/>
        </cdr:cNvSpPr>
      </cdr:nvSpPr>
      <cdr:spPr>
        <a:xfrm>
          <a:off x="295275" y="4248150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-9,16%</a:t>
          </a:r>
        </a:p>
      </cdr:txBody>
    </cdr:sp>
  </cdr:relSizeAnchor>
  <cdr:relSizeAnchor xmlns:cdr="http://schemas.openxmlformats.org/drawingml/2006/chartDrawing">
    <cdr:from>
      <cdr:x>0.286</cdr:x>
      <cdr:y>0.61975</cdr:y>
    </cdr:from>
    <cdr:to>
      <cdr:x>0.55275</cdr:x>
      <cdr:y>0.61975</cdr:y>
    </cdr:to>
    <cdr:sp>
      <cdr:nvSpPr>
        <cdr:cNvPr id="3" name="Line 3"/>
        <cdr:cNvSpPr>
          <a:spLocks/>
        </cdr:cNvSpPr>
      </cdr:nvSpPr>
      <cdr:spPr>
        <a:xfrm>
          <a:off x="2638425" y="35623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0.39775</cdr:x>
      <cdr:y>0.51925</cdr:y>
    </cdr:from>
    <cdr:to>
      <cdr:x>0.427</cdr:x>
      <cdr:y>0.619</cdr:y>
    </cdr:to>
    <cdr:sp>
      <cdr:nvSpPr>
        <cdr:cNvPr id="4" name="Arc 4"/>
        <cdr:cNvSpPr>
          <a:spLocks/>
        </cdr:cNvSpPr>
      </cdr:nvSpPr>
      <cdr:spPr>
        <a:xfrm flipH="1">
          <a:off x="3667125" y="2981325"/>
          <a:ext cx="266700" cy="571500"/>
        </a:xfrm>
        <a:prstGeom prst="arc">
          <a:avLst>
            <a:gd name="adj1" fmla="val 52522935"/>
            <a:gd name="adj2" fmla="val -30668074"/>
            <a:gd name="adj3" fmla="val 50000"/>
            <a:gd name="adj4" fmla="val 4818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0.427</cdr:x>
      <cdr:y>0.52975</cdr:y>
    </cdr:from>
    <cdr:to>
      <cdr:x>0.53775</cdr:x>
      <cdr:y>0.5625</cdr:y>
    </cdr:to>
    <cdr:sp>
      <cdr:nvSpPr>
        <cdr:cNvPr id="5" name="TextBox 5"/>
        <cdr:cNvSpPr txBox="1">
          <a:spLocks noChangeArrowheads="1"/>
        </cdr:cNvSpPr>
      </cdr:nvSpPr>
      <cdr:spPr>
        <a:xfrm>
          <a:off x="3943350" y="3038475"/>
          <a:ext cx="1019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Bêta=3,3937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0.4525</cdr:y>
    </cdr:from>
    <cdr:to>
      <cdr:x>0.76675</cdr:x>
      <cdr:y>0.87625</cdr:y>
    </cdr:to>
    <cdr:sp>
      <cdr:nvSpPr>
        <cdr:cNvPr id="1" name="Line 1"/>
        <cdr:cNvSpPr>
          <a:spLocks/>
        </cdr:cNvSpPr>
      </cdr:nvSpPr>
      <cdr:spPr>
        <a:xfrm>
          <a:off x="733425" y="2600325"/>
          <a:ext cx="6343650" cy="24384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0.032</cdr:x>
      <cdr:y>0.46675</cdr:y>
    </cdr:from>
    <cdr:to>
      <cdr:x>0.0925</cdr:x>
      <cdr:y>0.49775</cdr:y>
    </cdr:to>
    <cdr:sp>
      <cdr:nvSpPr>
        <cdr:cNvPr id="2" name="TextBox 2"/>
        <cdr:cNvSpPr txBox="1">
          <a:spLocks noChangeArrowheads="1"/>
        </cdr:cNvSpPr>
      </cdr:nvSpPr>
      <cdr:spPr>
        <a:xfrm>
          <a:off x="295275" y="2676525"/>
          <a:ext cx="561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7,54%</a:t>
          </a:r>
        </a:p>
      </cdr:txBody>
    </cdr:sp>
  </cdr:relSizeAnchor>
  <cdr:relSizeAnchor xmlns:cdr="http://schemas.openxmlformats.org/drawingml/2006/chartDrawing">
    <cdr:from>
      <cdr:x>0.283</cdr:x>
      <cdr:y>0.59375</cdr:y>
    </cdr:from>
    <cdr:to>
      <cdr:x>0.69875</cdr:x>
      <cdr:y>0.5945</cdr:y>
    </cdr:to>
    <cdr:sp>
      <cdr:nvSpPr>
        <cdr:cNvPr id="3" name="Line 3"/>
        <cdr:cNvSpPr>
          <a:spLocks/>
        </cdr:cNvSpPr>
      </cdr:nvSpPr>
      <cdr:spPr>
        <a:xfrm>
          <a:off x="2609850" y="3409950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0.5915</cdr:y>
    </cdr:from>
    <cdr:to>
      <cdr:x>0.39425</cdr:x>
      <cdr:y>0.64925</cdr:y>
    </cdr:to>
    <cdr:sp>
      <cdr:nvSpPr>
        <cdr:cNvPr id="4" name="Arc 4"/>
        <cdr:cNvSpPr>
          <a:spLocks/>
        </cdr:cNvSpPr>
      </cdr:nvSpPr>
      <cdr:spPr>
        <a:xfrm rot="12284520" flipH="1">
          <a:off x="3552825" y="3400425"/>
          <a:ext cx="85725" cy="333375"/>
        </a:xfrm>
        <a:prstGeom prst="arc">
          <a:avLst>
            <a:gd name="adj1" fmla="val -24696597"/>
            <a:gd name="adj2" fmla="val 9177643"/>
            <a:gd name="adj3" fmla="val 48833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0.60975</cdr:y>
    </cdr:from>
    <cdr:to>
      <cdr:x>0.51575</cdr:x>
      <cdr:y>0.63825</cdr:y>
    </cdr:to>
    <cdr:sp>
      <cdr:nvSpPr>
        <cdr:cNvPr id="5" name="TextBox 5"/>
        <cdr:cNvSpPr txBox="1">
          <a:spLocks noChangeArrowheads="1"/>
        </cdr:cNvSpPr>
      </cdr:nvSpPr>
      <cdr:spPr>
        <a:xfrm>
          <a:off x="3762375" y="3505200"/>
          <a:ext cx="1000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Bêta= - 0,5883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7">
      <selection activeCell="N28" sqref="N28"/>
    </sheetView>
  </sheetViews>
  <sheetFormatPr defaultColWidth="11.421875" defaultRowHeight="12.75"/>
  <cols>
    <col min="1" max="1" width="12.57421875" style="1" customWidth="1"/>
    <col min="3" max="5" width="7.7109375" style="0" customWidth="1"/>
    <col min="6" max="6" width="7.57421875" style="0" customWidth="1"/>
    <col min="7" max="10" width="7.7109375" style="0" customWidth="1"/>
  </cols>
  <sheetData>
    <row r="1" spans="3:10" ht="12.75">
      <c r="C1" s="19" t="s">
        <v>14</v>
      </c>
      <c r="D1" s="19"/>
      <c r="E1" s="19"/>
      <c r="F1" s="19"/>
      <c r="G1" s="19"/>
      <c r="H1" s="19"/>
      <c r="I1" s="19"/>
      <c r="J1" s="19"/>
    </row>
    <row r="2" spans="3:10" ht="13.5" thickBot="1">
      <c r="C2" s="1"/>
      <c r="D2" s="1"/>
      <c r="E2" s="1"/>
      <c r="F2" s="1"/>
      <c r="G2" s="1"/>
      <c r="H2" s="1"/>
      <c r="I2" s="1"/>
      <c r="J2" s="1"/>
    </row>
    <row r="3" spans="1:10" ht="12.75">
      <c r="A3" s="20" t="s">
        <v>3</v>
      </c>
      <c r="B3" s="26" t="s">
        <v>2</v>
      </c>
      <c r="C3" s="28" t="s">
        <v>15</v>
      </c>
      <c r="D3" s="28"/>
      <c r="E3" s="28"/>
      <c r="F3" s="28"/>
      <c r="G3" s="28"/>
      <c r="H3" s="28"/>
      <c r="I3" s="28"/>
      <c r="J3" s="28"/>
    </row>
    <row r="4" spans="1:10" s="1" customFormat="1" ht="13.5" thickBot="1">
      <c r="A4" s="22"/>
      <c r="B4" s="27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</row>
    <row r="5" spans="1:10" ht="12.75">
      <c r="A5" s="20" t="s">
        <v>5</v>
      </c>
      <c r="B5" s="6" t="s">
        <v>0</v>
      </c>
      <c r="C5" s="6">
        <v>50</v>
      </c>
      <c r="D5" s="6">
        <v>50</v>
      </c>
      <c r="E5" s="6">
        <v>50</v>
      </c>
      <c r="F5" s="6">
        <v>50</v>
      </c>
      <c r="G5" s="6">
        <v>50</v>
      </c>
      <c r="H5" s="6">
        <v>50</v>
      </c>
      <c r="I5" s="6">
        <v>50</v>
      </c>
      <c r="J5" s="6">
        <v>50</v>
      </c>
    </row>
    <row r="6" spans="1:10" ht="12.75">
      <c r="A6" s="21"/>
      <c r="B6" s="3" t="s">
        <v>1</v>
      </c>
      <c r="C6" s="3">
        <v>50</v>
      </c>
      <c r="D6" s="3">
        <v>49</v>
      </c>
      <c r="E6" s="3">
        <v>47</v>
      </c>
      <c r="F6" s="3">
        <v>48</v>
      </c>
      <c r="G6" s="3">
        <v>52</v>
      </c>
      <c r="H6" s="3">
        <v>51</v>
      </c>
      <c r="I6" s="3">
        <v>53</v>
      </c>
      <c r="J6" s="3">
        <v>53</v>
      </c>
    </row>
    <row r="7" spans="1:10" ht="12.75">
      <c r="A7" s="21"/>
      <c r="B7" s="3" t="s">
        <v>4</v>
      </c>
      <c r="C7" s="3">
        <v>2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2</v>
      </c>
      <c r="J7" s="3">
        <v>2</v>
      </c>
    </row>
    <row r="8" spans="1:10" ht="13.5" thickBot="1">
      <c r="A8" s="22"/>
      <c r="B8" s="7" t="s">
        <v>11</v>
      </c>
      <c r="C8" s="8">
        <v>0.02</v>
      </c>
      <c r="D8" s="8">
        <f>((D6-C6)+D7)/C6</f>
        <v>0.02</v>
      </c>
      <c r="E8" s="8">
        <f aca="true" t="shared" si="0" ref="E8:J8">((E6-D6)+E7)/D6</f>
        <v>0</v>
      </c>
      <c r="F8" s="8">
        <f t="shared" si="0"/>
        <v>0.06382978723404255</v>
      </c>
      <c r="G8" s="8">
        <f t="shared" si="0"/>
        <v>0.125</v>
      </c>
      <c r="H8" s="8">
        <f t="shared" si="0"/>
        <v>0.019230769230769232</v>
      </c>
      <c r="I8" s="8">
        <f t="shared" si="0"/>
        <v>0.0784313725490196</v>
      </c>
      <c r="J8" s="8">
        <f t="shared" si="0"/>
        <v>0.03773584905660377</v>
      </c>
    </row>
    <row r="9" spans="1:10" ht="12.75">
      <c r="A9" s="20" t="s">
        <v>6</v>
      </c>
      <c r="B9" s="6" t="s">
        <v>0</v>
      </c>
      <c r="C9" s="6">
        <v>100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  <c r="I9" s="6">
        <v>100</v>
      </c>
      <c r="J9" s="6">
        <v>100</v>
      </c>
    </row>
    <row r="10" spans="1:10" ht="12.75">
      <c r="A10" s="21"/>
      <c r="B10" s="3" t="s">
        <v>1</v>
      </c>
      <c r="C10" s="3">
        <v>34</v>
      </c>
      <c r="D10" s="3">
        <v>36</v>
      </c>
      <c r="E10" s="3">
        <v>38</v>
      </c>
      <c r="F10" s="3">
        <v>40</v>
      </c>
      <c r="G10" s="3">
        <v>37</v>
      </c>
      <c r="H10" s="3">
        <v>35</v>
      </c>
      <c r="I10" s="3">
        <v>39</v>
      </c>
      <c r="J10" s="3">
        <v>44</v>
      </c>
    </row>
    <row r="11" spans="1:10" ht="12.75">
      <c r="A11" s="21"/>
      <c r="B11" s="3" t="s">
        <v>4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</row>
    <row r="12" spans="1:10" ht="13.5" thickBot="1">
      <c r="A12" s="22"/>
      <c r="B12" s="7" t="s">
        <v>11</v>
      </c>
      <c r="C12" s="8">
        <v>0.05</v>
      </c>
      <c r="D12" s="8">
        <f aca="true" t="shared" si="1" ref="D12:J12">((D10-C10)+D11)/C10</f>
        <v>0.08823529411764706</v>
      </c>
      <c r="E12" s="8">
        <f t="shared" si="1"/>
        <v>0.08333333333333333</v>
      </c>
      <c r="F12" s="8">
        <f t="shared" si="1"/>
        <v>0.07894736842105263</v>
      </c>
      <c r="G12" s="8">
        <f t="shared" si="1"/>
        <v>-0.05</v>
      </c>
      <c r="H12" s="8">
        <f t="shared" si="1"/>
        <v>-0.02702702702702703</v>
      </c>
      <c r="I12" s="8">
        <f t="shared" si="1"/>
        <v>0.14285714285714285</v>
      </c>
      <c r="J12" s="8">
        <f t="shared" si="1"/>
        <v>0.15384615384615385</v>
      </c>
    </row>
    <row r="13" spans="1:10" ht="12.75">
      <c r="A13" s="20" t="s">
        <v>7</v>
      </c>
      <c r="B13" s="6" t="s">
        <v>0</v>
      </c>
      <c r="C13" s="6">
        <v>70</v>
      </c>
      <c r="D13" s="6">
        <v>70</v>
      </c>
      <c r="E13" s="6">
        <v>70</v>
      </c>
      <c r="F13" s="6">
        <v>70</v>
      </c>
      <c r="G13" s="6">
        <v>70</v>
      </c>
      <c r="H13" s="6">
        <v>70</v>
      </c>
      <c r="I13" s="6">
        <v>70</v>
      </c>
      <c r="J13" s="6">
        <v>70</v>
      </c>
    </row>
    <row r="14" spans="1:10" ht="12.75">
      <c r="A14" s="21"/>
      <c r="B14" s="3" t="s">
        <v>1</v>
      </c>
      <c r="C14" s="3">
        <v>55</v>
      </c>
      <c r="D14" s="3">
        <v>55.6</v>
      </c>
      <c r="E14" s="3">
        <v>56.1</v>
      </c>
      <c r="F14" s="3">
        <v>56.6</v>
      </c>
      <c r="G14" s="3">
        <v>56.8</v>
      </c>
      <c r="H14" s="3">
        <v>57.2</v>
      </c>
      <c r="I14" s="3">
        <v>57.5</v>
      </c>
      <c r="J14" s="3">
        <v>58.1</v>
      </c>
    </row>
    <row r="15" spans="1:10" ht="12.75">
      <c r="A15" s="21"/>
      <c r="B15" s="3" t="s">
        <v>4</v>
      </c>
      <c r="C15" s="3">
        <v>2</v>
      </c>
      <c r="D15" s="3">
        <v>2</v>
      </c>
      <c r="E15" s="3">
        <v>2</v>
      </c>
      <c r="F15" s="3">
        <v>2</v>
      </c>
      <c r="G15" s="3">
        <v>2</v>
      </c>
      <c r="H15" s="3">
        <v>2</v>
      </c>
      <c r="I15" s="3">
        <v>2</v>
      </c>
      <c r="J15" s="3">
        <v>2</v>
      </c>
    </row>
    <row r="16" spans="1:10" ht="13.5" thickBot="1">
      <c r="A16" s="22"/>
      <c r="B16" s="7" t="s">
        <v>11</v>
      </c>
      <c r="C16" s="8">
        <v>0.03</v>
      </c>
      <c r="D16" s="8">
        <f aca="true" t="shared" si="2" ref="D16:J16">((D14-C14)+D15)/C14</f>
        <v>0.0472727272727273</v>
      </c>
      <c r="E16" s="8">
        <f t="shared" si="2"/>
        <v>0.044964028776978415</v>
      </c>
      <c r="F16" s="8">
        <f t="shared" si="2"/>
        <v>0.044563279857397504</v>
      </c>
      <c r="G16" s="8">
        <f t="shared" si="2"/>
        <v>0.03886925795052996</v>
      </c>
      <c r="H16" s="8">
        <f t="shared" si="2"/>
        <v>0.04225352112676067</v>
      </c>
      <c r="I16" s="8">
        <f t="shared" si="2"/>
        <v>0.04020979020979016</v>
      </c>
      <c r="J16" s="8">
        <f t="shared" si="2"/>
        <v>0.04521739130434785</v>
      </c>
    </row>
    <row r="17" spans="1:10" ht="12.75">
      <c r="A17" s="20" t="s">
        <v>8</v>
      </c>
      <c r="B17" s="6" t="s">
        <v>0</v>
      </c>
      <c r="C17" s="6">
        <v>300</v>
      </c>
      <c r="D17" s="6">
        <v>300</v>
      </c>
      <c r="E17" s="6">
        <v>300</v>
      </c>
      <c r="F17" s="6">
        <v>300</v>
      </c>
      <c r="G17" s="6">
        <v>300</v>
      </c>
      <c r="H17" s="6">
        <v>300</v>
      </c>
      <c r="I17" s="6">
        <v>300</v>
      </c>
      <c r="J17" s="6">
        <v>300</v>
      </c>
    </row>
    <row r="18" spans="1:10" ht="12.75">
      <c r="A18" s="21"/>
      <c r="B18" s="3" t="s">
        <v>1</v>
      </c>
      <c r="C18" s="3">
        <v>11</v>
      </c>
      <c r="D18" s="3">
        <v>14</v>
      </c>
      <c r="E18" s="3">
        <v>13</v>
      </c>
      <c r="F18" s="3">
        <v>15</v>
      </c>
      <c r="G18" s="3">
        <v>13</v>
      </c>
      <c r="H18" s="3">
        <v>11</v>
      </c>
      <c r="I18" s="3">
        <v>12</v>
      </c>
      <c r="J18" s="3">
        <v>13</v>
      </c>
    </row>
    <row r="19" spans="1:10" ht="12.75">
      <c r="A19" s="21"/>
      <c r="B19" s="3" t="s">
        <v>4</v>
      </c>
      <c r="C19" s="3">
        <v>0.4</v>
      </c>
      <c r="D19" s="3">
        <v>0.4</v>
      </c>
      <c r="E19" s="3">
        <v>0.4</v>
      </c>
      <c r="F19" s="3">
        <v>0.4</v>
      </c>
      <c r="G19" s="3">
        <v>0.4</v>
      </c>
      <c r="H19" s="3">
        <v>0.4</v>
      </c>
      <c r="I19" s="3">
        <v>0.4</v>
      </c>
      <c r="J19" s="3">
        <v>0.4</v>
      </c>
    </row>
    <row r="20" spans="1:10" ht="13.5" thickBot="1">
      <c r="A20" s="22"/>
      <c r="B20" s="7" t="s">
        <v>11</v>
      </c>
      <c r="C20" s="8">
        <v>0.18</v>
      </c>
      <c r="D20" s="8">
        <f aca="true" t="shared" si="3" ref="D20:J20">((D18-C18)+D19)/C18</f>
        <v>0.3090909090909091</v>
      </c>
      <c r="E20" s="8">
        <f t="shared" si="3"/>
        <v>-0.04285714285714286</v>
      </c>
      <c r="F20" s="8">
        <f t="shared" si="3"/>
        <v>0.1846153846153846</v>
      </c>
      <c r="G20" s="8">
        <f t="shared" si="3"/>
        <v>-0.10666666666666667</v>
      </c>
      <c r="H20" s="8">
        <f t="shared" si="3"/>
        <v>-0.12307692307692308</v>
      </c>
      <c r="I20" s="8">
        <f t="shared" si="3"/>
        <v>0.12727272727272726</v>
      </c>
      <c r="J20" s="8">
        <f t="shared" si="3"/>
        <v>0.11666666666666665</v>
      </c>
    </row>
    <row r="21" spans="1:12" ht="12.75">
      <c r="A21" s="20" t="s">
        <v>9</v>
      </c>
      <c r="B21" s="6" t="s">
        <v>0</v>
      </c>
      <c r="C21" s="6">
        <v>20</v>
      </c>
      <c r="D21" s="6">
        <v>20</v>
      </c>
      <c r="E21" s="6">
        <v>20</v>
      </c>
      <c r="F21" s="6">
        <v>20</v>
      </c>
      <c r="G21" s="6">
        <v>20</v>
      </c>
      <c r="H21" s="6">
        <v>20</v>
      </c>
      <c r="I21" s="6">
        <v>20</v>
      </c>
      <c r="J21" s="6">
        <v>20</v>
      </c>
      <c r="L21" t="s">
        <v>18</v>
      </c>
    </row>
    <row r="22" spans="1:10" ht="12.75">
      <c r="A22" s="21"/>
      <c r="B22" s="3" t="s">
        <v>1</v>
      </c>
      <c r="C22" s="3">
        <v>101</v>
      </c>
      <c r="D22" s="3">
        <v>102</v>
      </c>
      <c r="E22" s="3">
        <v>102</v>
      </c>
      <c r="F22" s="3">
        <v>104</v>
      </c>
      <c r="G22" s="3">
        <v>102</v>
      </c>
      <c r="H22" s="3">
        <v>101</v>
      </c>
      <c r="I22" s="3">
        <v>101</v>
      </c>
      <c r="J22" s="3">
        <v>103</v>
      </c>
    </row>
    <row r="23" spans="1:10" ht="12.75">
      <c r="A23" s="21"/>
      <c r="B23" s="3" t="s">
        <v>4</v>
      </c>
      <c r="C23" s="3">
        <v>4</v>
      </c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</row>
    <row r="24" spans="1:10" ht="13.5" thickBot="1">
      <c r="A24" s="22"/>
      <c r="B24" s="7" t="s">
        <v>11</v>
      </c>
      <c r="C24" s="8">
        <v>0.03</v>
      </c>
      <c r="D24" s="8">
        <f aca="true" t="shared" si="4" ref="D24:J24">((D22-C22)+D23)/C22</f>
        <v>0.04950495049504951</v>
      </c>
      <c r="E24" s="8">
        <f t="shared" si="4"/>
        <v>0.0392156862745098</v>
      </c>
      <c r="F24" s="8">
        <f t="shared" si="4"/>
        <v>0.058823529411764705</v>
      </c>
      <c r="G24" s="8">
        <f t="shared" si="4"/>
        <v>0.019230769230769232</v>
      </c>
      <c r="H24" s="8">
        <f t="shared" si="4"/>
        <v>0.029411764705882353</v>
      </c>
      <c r="I24" s="8">
        <f t="shared" si="4"/>
        <v>0.039603960396039604</v>
      </c>
      <c r="J24" s="8">
        <f t="shared" si="4"/>
        <v>0.0594059405940594</v>
      </c>
    </row>
    <row r="25" spans="1:10" ht="12.75">
      <c r="A25" s="20" t="s">
        <v>10</v>
      </c>
      <c r="B25" s="6" t="s">
        <v>0</v>
      </c>
      <c r="C25" s="9" t="s">
        <v>34</v>
      </c>
      <c r="D25" s="9" t="s">
        <v>34</v>
      </c>
      <c r="E25" s="9" t="s">
        <v>34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</row>
    <row r="26" spans="1:10" ht="12.75">
      <c r="A26" s="21"/>
      <c r="B26" s="3" t="s">
        <v>35</v>
      </c>
      <c r="C26" s="5">
        <v>27.1</v>
      </c>
      <c r="D26" s="5">
        <v>29.5</v>
      </c>
      <c r="E26" s="5">
        <v>29.9</v>
      </c>
      <c r="F26" s="5">
        <v>30.4</v>
      </c>
      <c r="G26" s="5">
        <v>29.5</v>
      </c>
      <c r="H26" s="5">
        <v>29</v>
      </c>
      <c r="I26" s="5">
        <v>28.8</v>
      </c>
      <c r="J26" s="5">
        <v>29.8</v>
      </c>
    </row>
    <row r="27" spans="1:10" ht="12.75">
      <c r="A27" s="21"/>
      <c r="B27" s="3" t="s">
        <v>4</v>
      </c>
      <c r="C27" s="5">
        <v>1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</row>
    <row r="28" spans="1:10" ht="13.5" thickBot="1">
      <c r="A28" s="22"/>
      <c r="B28" s="7" t="s">
        <v>11</v>
      </c>
      <c r="C28" s="8">
        <f>(C8*C6*C5+C12*C10*C9+C16*C14*C13+C20*C18*C17+C24*C22*C21)/(C5*C6+C9*C10+C13*C14+C17*C18+C21*C22)</f>
        <v>0.06570006635700067</v>
      </c>
      <c r="D28" s="8">
        <f aca="true" t="shared" si="5" ref="D28:J28">((D26-C26)+D27)/C26</f>
        <v>0.12546125461254606</v>
      </c>
      <c r="E28" s="8">
        <f t="shared" si="5"/>
        <v>0.04745762711864402</v>
      </c>
      <c r="F28" s="8">
        <f t="shared" si="5"/>
        <v>0.05016722408026756</v>
      </c>
      <c r="G28" s="8">
        <f t="shared" si="5"/>
        <v>0.0032894736842105734</v>
      </c>
      <c r="H28" s="8">
        <f t="shared" si="5"/>
        <v>0.01694915254237288</v>
      </c>
      <c r="I28" s="8">
        <f t="shared" si="5"/>
        <v>0.027586206896551748</v>
      </c>
      <c r="J28" s="8">
        <f t="shared" si="5"/>
        <v>0.06944444444444445</v>
      </c>
    </row>
    <row r="29" spans="1:10" ht="12.75">
      <c r="A29" s="23" t="s">
        <v>16</v>
      </c>
      <c r="B29" s="6" t="s">
        <v>0</v>
      </c>
      <c r="C29" s="6">
        <f>C5+C9</f>
        <v>150</v>
      </c>
      <c r="D29" s="6">
        <f aca="true" t="shared" si="6" ref="D29:J29">D5+D9</f>
        <v>150</v>
      </c>
      <c r="E29" s="6">
        <f t="shared" si="6"/>
        <v>150</v>
      </c>
      <c r="F29" s="6">
        <f t="shared" si="6"/>
        <v>150</v>
      </c>
      <c r="G29" s="6">
        <f t="shared" si="6"/>
        <v>150</v>
      </c>
      <c r="H29" s="6">
        <f t="shared" si="6"/>
        <v>150</v>
      </c>
      <c r="I29" s="6">
        <f t="shared" si="6"/>
        <v>150</v>
      </c>
      <c r="J29" s="6">
        <f t="shared" si="6"/>
        <v>150</v>
      </c>
    </row>
    <row r="30" spans="1:10" ht="12.75">
      <c r="A30" s="24"/>
      <c r="B30" s="3" t="s">
        <v>35</v>
      </c>
      <c r="C30" s="5">
        <f>(C6*C$5+C10*C$9)/(C$5+C$9)</f>
        <v>39.333333333333336</v>
      </c>
      <c r="D30" s="5">
        <f aca="true" t="shared" si="7" ref="D30:J30">(D6*D$5+D10*D$9)/(D$5+D$9)</f>
        <v>40.333333333333336</v>
      </c>
      <c r="E30" s="5">
        <f t="shared" si="7"/>
        <v>41</v>
      </c>
      <c r="F30" s="5">
        <f t="shared" si="7"/>
        <v>42.666666666666664</v>
      </c>
      <c r="G30" s="5">
        <f t="shared" si="7"/>
        <v>42</v>
      </c>
      <c r="H30" s="5">
        <f t="shared" si="7"/>
        <v>40.333333333333336</v>
      </c>
      <c r="I30" s="5">
        <f t="shared" si="7"/>
        <v>43.666666666666664</v>
      </c>
      <c r="J30" s="5">
        <f t="shared" si="7"/>
        <v>47</v>
      </c>
    </row>
    <row r="31" spans="1:10" ht="12.75">
      <c r="A31" s="24"/>
      <c r="B31" s="3" t="s">
        <v>4</v>
      </c>
      <c r="C31" s="5">
        <f>(C7*C$5+C11*C$9)/(C$5+C$9)</f>
        <v>1.3333333333333333</v>
      </c>
      <c r="D31" s="5">
        <f aca="true" t="shared" si="8" ref="D31:J31">(D7*D$5+D11*D$9)/(D$5+D$9)</f>
        <v>1.3333333333333333</v>
      </c>
      <c r="E31" s="5">
        <f t="shared" si="8"/>
        <v>1.3333333333333333</v>
      </c>
      <c r="F31" s="5">
        <f t="shared" si="8"/>
        <v>1.3333333333333333</v>
      </c>
      <c r="G31" s="5">
        <f t="shared" si="8"/>
        <v>1.3333333333333333</v>
      </c>
      <c r="H31" s="5">
        <f t="shared" si="8"/>
        <v>1.3333333333333333</v>
      </c>
      <c r="I31" s="5">
        <f t="shared" si="8"/>
        <v>1.3333333333333333</v>
      </c>
      <c r="J31" s="5">
        <f t="shared" si="8"/>
        <v>1.3333333333333333</v>
      </c>
    </row>
    <row r="32" spans="1:10" ht="13.5" thickBot="1">
      <c r="A32" s="25"/>
      <c r="B32" s="7" t="s">
        <v>11</v>
      </c>
      <c r="C32" s="8">
        <f>(C8*C6*C5+C12*C10*C9)/(C6*C5+C10*C9)</f>
        <v>0.03728813559322034</v>
      </c>
      <c r="D32" s="8">
        <f aca="true" t="shared" si="9" ref="D32:J32">((D30-C30)+D31)/C30</f>
        <v>0.05932203389830507</v>
      </c>
      <c r="E32" s="8">
        <f t="shared" si="9"/>
        <v>0.04958677685950407</v>
      </c>
      <c r="F32" s="8">
        <f t="shared" si="9"/>
        <v>0.07317073170731701</v>
      </c>
      <c r="G32" s="8">
        <f t="shared" si="9"/>
        <v>0.015625000000000056</v>
      </c>
      <c r="H32" s="8">
        <f t="shared" si="9"/>
        <v>-0.007936507936507882</v>
      </c>
      <c r="I32" s="8">
        <f t="shared" si="9"/>
        <v>0.11570247933884284</v>
      </c>
      <c r="J32" s="8">
        <f t="shared" si="9"/>
        <v>0.10687022900763364</v>
      </c>
    </row>
    <row r="33" spans="1:10" ht="12.75">
      <c r="A33" s="23" t="s">
        <v>17</v>
      </c>
      <c r="B33" s="6" t="s">
        <v>0</v>
      </c>
      <c r="C33" s="6">
        <f>C9+C13</f>
        <v>170</v>
      </c>
      <c r="D33" s="6">
        <f aca="true" t="shared" si="10" ref="D33:J33">D9+D13</f>
        <v>170</v>
      </c>
      <c r="E33" s="6">
        <f t="shared" si="10"/>
        <v>170</v>
      </c>
      <c r="F33" s="6">
        <f t="shared" si="10"/>
        <v>170</v>
      </c>
      <c r="G33" s="6">
        <f t="shared" si="10"/>
        <v>170</v>
      </c>
      <c r="H33" s="6">
        <f t="shared" si="10"/>
        <v>170</v>
      </c>
      <c r="I33" s="6">
        <f t="shared" si="10"/>
        <v>170</v>
      </c>
      <c r="J33" s="6">
        <f t="shared" si="10"/>
        <v>170</v>
      </c>
    </row>
    <row r="34" spans="1:10" ht="12.75">
      <c r="A34" s="24"/>
      <c r="B34" s="3" t="s">
        <v>35</v>
      </c>
      <c r="C34" s="5">
        <f>(C10*C$9+C14*C$13)/(C$9+C$13)</f>
        <v>42.64705882352941</v>
      </c>
      <c r="D34" s="5">
        <f aca="true" t="shared" si="11" ref="D34:J34">(D10*D$9+D14*D$13)/(D$9+D$13)</f>
        <v>44.07058823529412</v>
      </c>
      <c r="E34" s="5">
        <f t="shared" si="11"/>
        <v>45.45294117647059</v>
      </c>
      <c r="F34" s="5">
        <f t="shared" si="11"/>
        <v>46.83529411764706</v>
      </c>
      <c r="G34" s="5">
        <f t="shared" si="11"/>
        <v>45.15294117647059</v>
      </c>
      <c r="H34" s="5">
        <f t="shared" si="11"/>
        <v>44.141176470588235</v>
      </c>
      <c r="I34" s="5">
        <f t="shared" si="11"/>
        <v>46.61764705882353</v>
      </c>
      <c r="J34" s="5">
        <f t="shared" si="11"/>
        <v>49.805882352941175</v>
      </c>
    </row>
    <row r="35" spans="1:10" ht="12.75">
      <c r="A35" s="24"/>
      <c r="B35" s="3" t="s">
        <v>4</v>
      </c>
      <c r="C35" s="5">
        <f aca="true" t="shared" si="12" ref="C35:J35">(C11*C$9+C15*C$13)/(C$9+C$13)</f>
        <v>1.411764705882353</v>
      </c>
      <c r="D35" s="5">
        <f t="shared" si="12"/>
        <v>1.411764705882353</v>
      </c>
      <c r="E35" s="5">
        <f t="shared" si="12"/>
        <v>1.411764705882353</v>
      </c>
      <c r="F35" s="5">
        <f t="shared" si="12"/>
        <v>1.411764705882353</v>
      </c>
      <c r="G35" s="5">
        <f t="shared" si="12"/>
        <v>1.411764705882353</v>
      </c>
      <c r="H35" s="5">
        <f t="shared" si="12"/>
        <v>1.411764705882353</v>
      </c>
      <c r="I35" s="5">
        <f t="shared" si="12"/>
        <v>1.411764705882353</v>
      </c>
      <c r="J35" s="5">
        <f t="shared" si="12"/>
        <v>1.411764705882353</v>
      </c>
    </row>
    <row r="36" spans="1:10" ht="13.5" thickBot="1">
      <c r="A36" s="25"/>
      <c r="B36" s="7" t="s">
        <v>11</v>
      </c>
      <c r="C36" s="8">
        <f>(C12*C10*C9+C16*C14*C13)/(C10*C9+C14*C13)</f>
        <v>0.039379310344827584</v>
      </c>
      <c r="D36" s="8">
        <f aca="true" t="shared" si="13" ref="D36:J36">((D34-C34)+D35)/C34</f>
        <v>0.06648275862068963</v>
      </c>
      <c r="E36" s="8">
        <f t="shared" si="13"/>
        <v>0.06340096102509345</v>
      </c>
      <c r="F36" s="8">
        <f t="shared" si="13"/>
        <v>0.061472757862042204</v>
      </c>
      <c r="G36" s="8">
        <f t="shared" si="13"/>
        <v>-0.0057774428535543295</v>
      </c>
      <c r="H36" s="8">
        <f t="shared" si="13"/>
        <v>0.008858780614903519</v>
      </c>
      <c r="I36" s="8">
        <f t="shared" si="13"/>
        <v>0.0880863539445629</v>
      </c>
      <c r="J36" s="8">
        <f t="shared" si="13"/>
        <v>0.09867507886435331</v>
      </c>
    </row>
    <row r="37" spans="1:10" ht="12.75">
      <c r="A37" s="20" t="s">
        <v>33</v>
      </c>
      <c r="B37" s="6" t="s">
        <v>0</v>
      </c>
      <c r="C37" s="6">
        <f>C5+C9+C13+C17+C21</f>
        <v>540</v>
      </c>
      <c r="D37" s="6">
        <f aca="true" t="shared" si="14" ref="D37:J37">D5+D9+D13+D17+D21</f>
        <v>540</v>
      </c>
      <c r="E37" s="6">
        <f t="shared" si="14"/>
        <v>540</v>
      </c>
      <c r="F37" s="6">
        <f t="shared" si="14"/>
        <v>540</v>
      </c>
      <c r="G37" s="6">
        <f t="shared" si="14"/>
        <v>540</v>
      </c>
      <c r="H37" s="6">
        <f t="shared" si="14"/>
        <v>540</v>
      </c>
      <c r="I37" s="6">
        <f t="shared" si="14"/>
        <v>540</v>
      </c>
      <c r="J37" s="6">
        <f t="shared" si="14"/>
        <v>540</v>
      </c>
    </row>
    <row r="38" spans="1:10" ht="12.75">
      <c r="A38" s="21"/>
      <c r="B38" s="3" t="s">
        <v>35</v>
      </c>
      <c r="C38" s="5">
        <f>(C6*C$5+C10*C$9+C14*C$13+C18*C$17+C22*C$21)/(C$5+C$9+C$13+C$17+C$21)</f>
        <v>27.90740740740741</v>
      </c>
      <c r="D38" s="5">
        <f aca="true" t="shared" si="15" ref="D38:J38">(D6*D$5+D10*D$9+D14*D$13+D18*D$17+D22*D$21)/(D$5+D$9+D$13+D$17+D$21)</f>
        <v>29.966666666666665</v>
      </c>
      <c r="E38" s="5">
        <f t="shared" si="15"/>
        <v>29.66111111111111</v>
      </c>
      <c r="F38" s="5">
        <f t="shared" si="15"/>
        <v>31.374074074074073</v>
      </c>
      <c r="G38" s="5">
        <f t="shared" si="15"/>
        <v>30.02962962962963</v>
      </c>
      <c r="H38" s="5">
        <f t="shared" si="15"/>
        <v>28.47037037037037</v>
      </c>
      <c r="I38" s="5">
        <f t="shared" si="15"/>
        <v>29.99074074074074</v>
      </c>
      <c r="J38" s="5">
        <f t="shared" si="15"/>
        <v>31.624074074074073</v>
      </c>
    </row>
    <row r="39" spans="1:10" ht="12.75">
      <c r="A39" s="21"/>
      <c r="B39" s="3" t="s">
        <v>4</v>
      </c>
      <c r="C39" s="5">
        <f>(C7*C$5+C11*C$9+C15*C$13+C19*C$17+C23*C$21)/(C$5+C$9+C$13+C$17+C$21)</f>
        <v>1</v>
      </c>
      <c r="D39" s="5">
        <f aca="true" t="shared" si="16" ref="D39:J39">(D7*D$5+D11*D$9+D15*D$13+D19*D$17+D23*D$21)/(D$5+D$9+D$13+D$17+D$21)</f>
        <v>1</v>
      </c>
      <c r="E39" s="5">
        <f t="shared" si="16"/>
        <v>1</v>
      </c>
      <c r="F39" s="5">
        <f t="shared" si="16"/>
        <v>1</v>
      </c>
      <c r="G39" s="5">
        <f t="shared" si="16"/>
        <v>1</v>
      </c>
      <c r="H39" s="5">
        <f t="shared" si="16"/>
        <v>1</v>
      </c>
      <c r="I39" s="5">
        <f t="shared" si="16"/>
        <v>1</v>
      </c>
      <c r="J39" s="5">
        <f t="shared" si="16"/>
        <v>1</v>
      </c>
    </row>
    <row r="40" spans="1:10" ht="13.5" thickBot="1">
      <c r="A40" s="22"/>
      <c r="B40" s="7" t="s">
        <v>11</v>
      </c>
      <c r="C40" s="8">
        <f>(C8*C6*C5+C12*C10*C9+C16*C14*C13+C20*C18*C17+C24*C22*C21)/(C5*C6+C9*C10+C13*C14+C17*C18+C21*C22)</f>
        <v>0.06570006635700067</v>
      </c>
      <c r="D40" s="8">
        <f aca="true" t="shared" si="17" ref="D40:J40">((D38-C38)+D39)/C38</f>
        <v>0.10962176509621756</v>
      </c>
      <c r="E40" s="8">
        <f t="shared" si="17"/>
        <v>0.023173896922506557</v>
      </c>
      <c r="F40" s="8">
        <f t="shared" si="17"/>
        <v>0.09146531809951923</v>
      </c>
      <c r="G40" s="8">
        <f t="shared" si="17"/>
        <v>-0.010978632983118894</v>
      </c>
      <c r="H40" s="8">
        <f t="shared" si="17"/>
        <v>-0.018623581647755218</v>
      </c>
      <c r="I40" s="8">
        <f t="shared" si="17"/>
        <v>0.08852608299726805</v>
      </c>
      <c r="J40" s="8">
        <f t="shared" si="17"/>
        <v>0.08780487804878047</v>
      </c>
    </row>
  </sheetData>
  <mergeCells count="13">
    <mergeCell ref="A37:A40"/>
    <mergeCell ref="A13:A16"/>
    <mergeCell ref="B3:B4"/>
    <mergeCell ref="C3:J3"/>
    <mergeCell ref="A3:A4"/>
    <mergeCell ref="A33:A36"/>
    <mergeCell ref="C1:J1"/>
    <mergeCell ref="A5:A8"/>
    <mergeCell ref="A9:A12"/>
    <mergeCell ref="A29:A32"/>
    <mergeCell ref="A17:A20"/>
    <mergeCell ref="A21:A24"/>
    <mergeCell ref="A25:A2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pane xSplit="15015" topLeftCell="Q1" activePane="topLeft" state="split"/>
      <selection pane="topLeft" activeCell="F18" sqref="F18"/>
      <selection pane="topRight" activeCell="Q11" sqref="Q11"/>
    </sheetView>
  </sheetViews>
  <sheetFormatPr defaultColWidth="11.421875" defaultRowHeight="12.75"/>
  <cols>
    <col min="1" max="1" width="12.421875" style="0" customWidth="1"/>
    <col min="2" max="2" width="10.57421875" style="0" customWidth="1"/>
    <col min="3" max="3" width="9.8515625" style="0" customWidth="1"/>
    <col min="4" max="4" width="0.9921875" style="0" customWidth="1"/>
    <col min="5" max="5" width="11.00390625" style="0" customWidth="1"/>
    <col min="6" max="6" width="8.00390625" style="0" customWidth="1"/>
    <col min="7" max="7" width="8.140625" style="0" customWidth="1"/>
    <col min="8" max="8" width="8.00390625" style="0" customWidth="1"/>
    <col min="9" max="9" width="8.28125" style="0" customWidth="1"/>
    <col min="10" max="10" width="8.140625" style="0" customWidth="1"/>
    <col min="11" max="13" width="8.28125" style="0" customWidth="1"/>
    <col min="14" max="14" width="10.00390625" style="0" customWidth="1"/>
    <col min="15" max="15" width="9.421875" style="0" customWidth="1"/>
  </cols>
  <sheetData>
    <row r="1" spans="5:10" ht="12.75">
      <c r="E1" s="18"/>
      <c r="F1" s="12"/>
      <c r="G1" s="12"/>
      <c r="H1" s="12"/>
      <c r="I1" s="12"/>
      <c r="J1" s="12"/>
    </row>
    <row r="2" spans="1:15" ht="12.75">
      <c r="A2" s="2" t="s">
        <v>20</v>
      </c>
      <c r="B2" s="2" t="s">
        <v>21</v>
      </c>
      <c r="E2" s="13" t="s">
        <v>22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 t="s">
        <v>12</v>
      </c>
      <c r="O2" s="2" t="s">
        <v>13</v>
      </c>
    </row>
    <row r="3" spans="1:15" ht="12.75">
      <c r="A3" s="30" t="s">
        <v>5</v>
      </c>
      <c r="B3" s="11">
        <f>O3/N3</f>
        <v>0.9041558203503843</v>
      </c>
      <c r="E3" s="2" t="s">
        <v>5</v>
      </c>
      <c r="F3" s="4">
        <f>Données!C8</f>
        <v>0.02</v>
      </c>
      <c r="G3" s="4">
        <f>Données!D8</f>
        <v>0.02</v>
      </c>
      <c r="H3" s="4">
        <f>Données!E8</f>
        <v>0</v>
      </c>
      <c r="I3" s="4">
        <f>Données!F8</f>
        <v>0.06382978723404255</v>
      </c>
      <c r="J3" s="4">
        <f>Données!G8</f>
        <v>0.125</v>
      </c>
      <c r="K3" s="4">
        <f>Données!H8</f>
        <v>0.019230769230769232</v>
      </c>
      <c r="L3" s="4">
        <f>Données!I8</f>
        <v>0.0784313725490196</v>
      </c>
      <c r="M3" s="4">
        <f>Données!J8</f>
        <v>0.03773584905660377</v>
      </c>
      <c r="N3" s="4">
        <f aca="true" t="shared" si="0" ref="N3:N11">SUM(F3:M3)/M$2</f>
        <v>0.045528472258804395</v>
      </c>
      <c r="O3" s="11">
        <f aca="true" t="shared" si="1" ref="O3:O11">STDEV(F3:M3)</f>
        <v>0.041164833184459</v>
      </c>
    </row>
    <row r="4" spans="1:15" ht="12.75">
      <c r="A4" s="30" t="s">
        <v>6</v>
      </c>
      <c r="B4" s="11">
        <f aca="true" t="shared" si="2" ref="B4:B11">O4/N4</f>
        <v>1.117259613442967</v>
      </c>
      <c r="E4" s="2" t="s">
        <v>6</v>
      </c>
      <c r="F4" s="4">
        <f>Données!C12</f>
        <v>0.05</v>
      </c>
      <c r="G4" s="4">
        <f>Données!D12</f>
        <v>0.08823529411764706</v>
      </c>
      <c r="H4" s="4">
        <f>Données!E12</f>
        <v>0.08333333333333333</v>
      </c>
      <c r="I4" s="4">
        <f>Données!F12</f>
        <v>0.07894736842105263</v>
      </c>
      <c r="J4" s="4">
        <f>Données!G12</f>
        <v>-0.05</v>
      </c>
      <c r="K4" s="4">
        <f>Données!H12</f>
        <v>-0.02702702702702703</v>
      </c>
      <c r="L4" s="4">
        <f>Données!I12</f>
        <v>0.14285714285714285</v>
      </c>
      <c r="M4" s="4">
        <f>Données!J12</f>
        <v>0.15384615384615385</v>
      </c>
      <c r="N4" s="4">
        <f t="shared" si="0"/>
        <v>0.06502403319353783</v>
      </c>
      <c r="O4" s="11">
        <f t="shared" si="1"/>
        <v>0.07264872619031475</v>
      </c>
    </row>
    <row r="5" spans="1:15" ht="12.75">
      <c r="A5" s="30" t="s">
        <v>7</v>
      </c>
      <c r="B5" s="11">
        <f t="shared" si="2"/>
        <v>0.13135354034553645</v>
      </c>
      <c r="E5" s="2" t="s">
        <v>7</v>
      </c>
      <c r="F5" s="4">
        <f>Données!C16</f>
        <v>0.03</v>
      </c>
      <c r="G5" s="4">
        <f>Données!D16</f>
        <v>0.0472727272727273</v>
      </c>
      <c r="H5" s="4">
        <f>Données!E16</f>
        <v>0.044964028776978415</v>
      </c>
      <c r="I5" s="4">
        <f>Données!F16</f>
        <v>0.044563279857397504</v>
      </c>
      <c r="J5" s="4">
        <f>Données!G16</f>
        <v>0.03886925795052996</v>
      </c>
      <c r="K5" s="4">
        <f>Données!H16</f>
        <v>0.04225352112676067</v>
      </c>
      <c r="L5" s="4">
        <f>Données!I16</f>
        <v>0.04020979020979016</v>
      </c>
      <c r="M5" s="4">
        <f>Données!J16</f>
        <v>0.04521739130434785</v>
      </c>
      <c r="N5" s="4">
        <f t="shared" si="0"/>
        <v>0.041668749562316476</v>
      </c>
      <c r="O5" s="11">
        <f t="shared" si="1"/>
        <v>0.005473337776781792</v>
      </c>
    </row>
    <row r="6" spans="1:15" ht="12.75">
      <c r="A6" s="30" t="s">
        <v>8</v>
      </c>
      <c r="B6" s="11">
        <f t="shared" si="2"/>
        <v>1.9223841047507197</v>
      </c>
      <c r="E6" s="2" t="s">
        <v>8</v>
      </c>
      <c r="F6" s="14">
        <f>Données!C20</f>
        <v>0.18</v>
      </c>
      <c r="G6" s="14">
        <f>Données!D20</f>
        <v>0.3090909090909091</v>
      </c>
      <c r="H6" s="14">
        <f>Données!E20</f>
        <v>-0.04285714285714286</v>
      </c>
      <c r="I6" s="14">
        <f>Données!F20</f>
        <v>0.1846153846153846</v>
      </c>
      <c r="J6" s="14">
        <f>Données!G20</f>
        <v>-0.10666666666666667</v>
      </c>
      <c r="K6" s="14">
        <f>Données!H20</f>
        <v>-0.12307692307692308</v>
      </c>
      <c r="L6" s="14">
        <f>Données!I20</f>
        <v>0.12727272727272726</v>
      </c>
      <c r="M6" s="14">
        <f>Données!J20</f>
        <v>0.11666666666666665</v>
      </c>
      <c r="N6" s="4">
        <f t="shared" si="0"/>
        <v>0.08063061938061938</v>
      </c>
      <c r="O6" s="11">
        <f t="shared" si="1"/>
        <v>0.15500302105350802</v>
      </c>
    </row>
    <row r="7" spans="1:15" ht="12.75">
      <c r="A7" s="30" t="s">
        <v>9</v>
      </c>
      <c r="B7" s="11">
        <f t="shared" si="2"/>
        <v>0.35553933862936216</v>
      </c>
      <c r="D7" t="s">
        <v>18</v>
      </c>
      <c r="E7" s="2" t="s">
        <v>9</v>
      </c>
      <c r="F7" s="14">
        <f>Données!C24</f>
        <v>0.03</v>
      </c>
      <c r="G7" s="14">
        <f>Données!D24</f>
        <v>0.04950495049504951</v>
      </c>
      <c r="H7" s="14">
        <f>Données!E24</f>
        <v>0.0392156862745098</v>
      </c>
      <c r="I7" s="14">
        <f>Données!F24</f>
        <v>0.058823529411764705</v>
      </c>
      <c r="J7" s="14">
        <f>Données!G24</f>
        <v>0.019230769230769232</v>
      </c>
      <c r="K7" s="14">
        <f>Données!H24</f>
        <v>0.029411764705882353</v>
      </c>
      <c r="L7" s="14">
        <f>Données!I24</f>
        <v>0.039603960396039604</v>
      </c>
      <c r="M7" s="14">
        <f>Données!J24</f>
        <v>0.0594059405940594</v>
      </c>
      <c r="N7" s="4">
        <f t="shared" si="0"/>
        <v>0.04064957513850932</v>
      </c>
      <c r="O7" s="11">
        <f t="shared" si="1"/>
        <v>0.014452523060310167</v>
      </c>
    </row>
    <row r="8" spans="1:15" ht="12.75">
      <c r="A8" s="30" t="s">
        <v>19</v>
      </c>
      <c r="B8" s="11">
        <f t="shared" si="2"/>
        <v>0.7482771766046462</v>
      </c>
      <c r="E8" s="2" t="s">
        <v>19</v>
      </c>
      <c r="F8" s="14">
        <f>Données!C28</f>
        <v>0.06570006635700067</v>
      </c>
      <c r="G8" s="14">
        <f>Données!D28</f>
        <v>0.12546125461254606</v>
      </c>
      <c r="H8" s="14">
        <f>Données!E28</f>
        <v>0.04745762711864402</v>
      </c>
      <c r="I8" s="14">
        <f>Données!F28</f>
        <v>0.05016722408026756</v>
      </c>
      <c r="J8" s="14">
        <f>Données!G28</f>
        <v>0.0032894736842105734</v>
      </c>
      <c r="K8" s="14">
        <f>Données!H28</f>
        <v>0.01694915254237288</v>
      </c>
      <c r="L8" s="14">
        <f>Données!I28</f>
        <v>0.027586206896551748</v>
      </c>
      <c r="M8" s="14">
        <f>Données!J28</f>
        <v>0.06944444444444445</v>
      </c>
      <c r="N8" s="4">
        <f t="shared" si="0"/>
        <v>0.05075693121700474</v>
      </c>
      <c r="O8" s="11">
        <f t="shared" si="1"/>
        <v>0.037980253184176534</v>
      </c>
    </row>
    <row r="9" spans="1:15" ht="12.75">
      <c r="A9" s="30" t="s">
        <v>36</v>
      </c>
      <c r="B9" s="11">
        <f t="shared" si="2"/>
        <v>0.7538801821292945</v>
      </c>
      <c r="E9" s="2" t="s">
        <v>36</v>
      </c>
      <c r="F9" s="14">
        <f>Données!C32</f>
        <v>0.03728813559322034</v>
      </c>
      <c r="G9" s="14">
        <f>Données!D32</f>
        <v>0.05932203389830507</v>
      </c>
      <c r="H9" s="14">
        <f>Données!E32</f>
        <v>0.04958677685950407</v>
      </c>
      <c r="I9" s="14">
        <f>Données!F32</f>
        <v>0.07317073170731701</v>
      </c>
      <c r="J9" s="14">
        <f>Données!G32</f>
        <v>0.015625000000000056</v>
      </c>
      <c r="K9" s="14">
        <f>Données!H32</f>
        <v>-0.007936507936507882</v>
      </c>
      <c r="L9" s="14">
        <f>Données!I32</f>
        <v>0.11570247933884284</v>
      </c>
      <c r="M9" s="14">
        <f>Données!J32</f>
        <v>0.10687022900763364</v>
      </c>
      <c r="N9" s="4">
        <f t="shared" si="0"/>
        <v>0.0562036098085394</v>
      </c>
      <c r="O9" s="11">
        <f t="shared" si="1"/>
        <v>0.042370787598785487</v>
      </c>
    </row>
    <row r="10" spans="1:15" ht="12.75">
      <c r="A10" s="30" t="s">
        <v>42</v>
      </c>
      <c r="B10" s="11">
        <f t="shared" si="2"/>
        <v>0.6920656719101963</v>
      </c>
      <c r="E10" s="2" t="s">
        <v>42</v>
      </c>
      <c r="F10" s="14">
        <f>Données!C36</f>
        <v>0.039379310344827584</v>
      </c>
      <c r="G10" s="14">
        <f>Données!D36</f>
        <v>0.06648275862068963</v>
      </c>
      <c r="H10" s="14">
        <f>Données!E36</f>
        <v>0.06340096102509345</v>
      </c>
      <c r="I10" s="14">
        <f>Données!F36</f>
        <v>0.061472757862042204</v>
      </c>
      <c r="J10" s="14">
        <f>Données!G36</f>
        <v>-0.0057774428535543295</v>
      </c>
      <c r="K10" s="14">
        <f>Données!H36</f>
        <v>0.008858780614903519</v>
      </c>
      <c r="L10" s="14">
        <f>Données!I36</f>
        <v>0.0880863539445629</v>
      </c>
      <c r="M10" s="14">
        <f>Données!J36</f>
        <v>0.09867507886435331</v>
      </c>
      <c r="N10" s="4">
        <f t="shared" si="0"/>
        <v>0.05257231980286478</v>
      </c>
      <c r="O10" s="11">
        <f t="shared" si="1"/>
        <v>0.03638349782824733</v>
      </c>
    </row>
    <row r="11" spans="1:15" ht="12.75">
      <c r="A11" s="30" t="s">
        <v>39</v>
      </c>
      <c r="B11" s="11">
        <f t="shared" si="2"/>
        <v>0.9137036093575392</v>
      </c>
      <c r="E11" s="2" t="s">
        <v>38</v>
      </c>
      <c r="F11" s="14">
        <f>Données!C40</f>
        <v>0.06570006635700067</v>
      </c>
      <c r="G11" s="14">
        <f>Données!D40</f>
        <v>0.10962176509621756</v>
      </c>
      <c r="H11" s="14">
        <f>Données!E40</f>
        <v>0.023173896922506557</v>
      </c>
      <c r="I11" s="14">
        <f>Données!F40</f>
        <v>0.09146531809951923</v>
      </c>
      <c r="J11" s="14">
        <f>Données!G40</f>
        <v>-0.010978632983118894</v>
      </c>
      <c r="K11" s="14">
        <f>Données!H40</f>
        <v>-0.018623581647755218</v>
      </c>
      <c r="L11" s="14">
        <f>Données!I40</f>
        <v>0.08852608299726805</v>
      </c>
      <c r="M11" s="14">
        <f>Données!J40</f>
        <v>0.08780487804878047</v>
      </c>
      <c r="N11" s="4">
        <f t="shared" si="0"/>
        <v>0.054586224111302296</v>
      </c>
      <c r="O11" s="11">
        <f t="shared" si="1"/>
        <v>0.049875629991696445</v>
      </c>
    </row>
    <row r="12" spans="5:15" ht="12" customHeight="1">
      <c r="E12" s="12"/>
      <c r="F12" s="15"/>
      <c r="G12" s="16"/>
      <c r="H12" s="16"/>
      <c r="I12" s="16"/>
      <c r="J12" s="16"/>
      <c r="K12" s="16"/>
      <c r="L12" s="16"/>
      <c r="M12" s="16"/>
      <c r="N12" s="16"/>
      <c r="O12" s="17"/>
    </row>
    <row r="13" spans="1:14" ht="12.75">
      <c r="A13" s="29" t="s">
        <v>31</v>
      </c>
      <c r="B13" s="29"/>
      <c r="C13" s="29"/>
      <c r="E13" s="29" t="s">
        <v>30</v>
      </c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2.75">
      <c r="A14" s="3"/>
      <c r="B14" s="2" t="s">
        <v>24</v>
      </c>
      <c r="C14" s="2" t="s">
        <v>23</v>
      </c>
      <c r="E14" s="2"/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19</v>
      </c>
      <c r="L14" s="13" t="s">
        <v>36</v>
      </c>
      <c r="M14" s="13" t="s">
        <v>37</v>
      </c>
      <c r="N14" s="13" t="s">
        <v>39</v>
      </c>
    </row>
    <row r="15" spans="1:14" ht="12.75">
      <c r="A15" s="2" t="s">
        <v>25</v>
      </c>
      <c r="B15" s="11">
        <f>LINEST(F3:M3,F8:M8,TRUE,FALSE)</f>
        <v>-0.5883037920880899</v>
      </c>
      <c r="C15" s="4">
        <f>INDEX(LINEST(F3:M3,F8:M8),2)</f>
        <v>0.07538896736852263</v>
      </c>
      <c r="E15" s="2" t="s">
        <v>5</v>
      </c>
      <c r="F15" s="3">
        <f>COVAR(F3:M3,F3:M3)*8/7</f>
        <v>0.0016945434911043373</v>
      </c>
      <c r="G15" s="3">
        <f>COVAR(F3:M3,F4:M4)*8/7</f>
        <v>-0.0008056304296371625</v>
      </c>
      <c r="H15" s="3">
        <f>COVAR(F3:M3,F5:M5)*8/7</f>
        <v>-3.6535172000569124E-05</v>
      </c>
      <c r="I15" s="3">
        <f>COVAR(F3:M3,F6:M6)*8/7</f>
        <v>-0.001302519895261164</v>
      </c>
      <c r="J15" s="3">
        <f>COVAR(F3:M3,F7:M7)*8/7</f>
        <v>-0.00016336120892300292</v>
      </c>
      <c r="K15" s="3">
        <f>COVAR(F3:M3,F8:M8)*8/7</f>
        <v>-0.0008486280035525359</v>
      </c>
      <c r="L15" s="3">
        <f>COVAR(F3:M3,F9:M9)*8/7</f>
        <v>0.00014854323515533827</v>
      </c>
      <c r="M15" s="3">
        <f>COVAR(F3:M3,F10:M10)*8/7</f>
        <v>-0.0004323946374442867</v>
      </c>
      <c r="N15" s="3">
        <f>COVAR(F3:M3,F11:M11)*8/7</f>
        <v>-0.0002872902574465062</v>
      </c>
    </row>
    <row r="16" spans="1:14" ht="12.75">
      <c r="A16" s="2" t="s">
        <v>26</v>
      </c>
      <c r="B16" s="11">
        <f>LINEST(F4:M4,F8:M8,TRUE,FALSE)</f>
        <v>0.9773918863420655</v>
      </c>
      <c r="C16" s="4">
        <f>INDEX(LINEST(F4:M4,F8:M8),2)</f>
        <v>0.015414620446415103</v>
      </c>
      <c r="E16" s="2" t="s">
        <v>6</v>
      </c>
      <c r="F16" s="3"/>
      <c r="G16" s="3">
        <f>COVAR(F4:M4,F4:M4)*8/7</f>
        <v>0.005277837417075324</v>
      </c>
      <c r="H16" s="3">
        <f>COVAR(F4:M4,F5:M5)*8/7</f>
        <v>0.00012512076523996864</v>
      </c>
      <c r="I16" s="3">
        <f>COVAR(F4:M4,F6:M6)*8/7</f>
        <v>0.007160435101261331</v>
      </c>
      <c r="J16" s="3">
        <f>COVAR(F4:M4,F7:M7)*8/7</f>
        <v>0.0008107227242424829</v>
      </c>
      <c r="K16" s="3">
        <f>COVAR(F4:M4,F8:M8)*8/7</f>
        <v>0.0014098874363038562</v>
      </c>
      <c r="L16" s="3">
        <f>COVAR(F4:M4,F9:M9)*8/7</f>
        <v>0.002882091202364187</v>
      </c>
      <c r="M16" s="3">
        <f>COVAR(F4:M4,F10:M10)*8/7</f>
        <v>0.0026339849812287257</v>
      </c>
      <c r="N16" s="3">
        <f>COVAR(F4:M4,F11:M11)*8/7</f>
        <v>0.002988797487571582</v>
      </c>
    </row>
    <row r="17" spans="1:14" ht="12.75">
      <c r="A17" s="2" t="s">
        <v>27</v>
      </c>
      <c r="B17" s="11">
        <f>LINEST(F5:M5,F8:M8,TRUE,FALSE)</f>
        <v>0.04406338972103221</v>
      </c>
      <c r="C17" s="4">
        <f>INDEX(LINEST(F5:M5,F8:M8),2)</f>
        <v>0.03943222712105797</v>
      </c>
      <c r="E17" s="2" t="s">
        <v>7</v>
      </c>
      <c r="F17" s="3"/>
      <c r="G17" s="3"/>
      <c r="H17" s="3">
        <f>COVAR(F5:M5,F5:M5)*8/7</f>
        <v>2.9957426418746316E-05</v>
      </c>
      <c r="I17" s="3">
        <f>COVAR(F5:M5,F6:M6)*8/7</f>
        <v>6.855360523803415E-05</v>
      </c>
      <c r="J17" s="3">
        <f>COVAR(F5:M5,F7:M7)*8/7</f>
        <v>4.90354135264293E-05</v>
      </c>
      <c r="K17" s="3">
        <f>COVAR(F5:M5,F8:M8)*8/7</f>
        <v>6.356142345435944E-05</v>
      </c>
      <c r="L17" s="3">
        <f>COVAR(F5:M5,F9:M9)*8/7</f>
        <v>6.208377932360841E-05</v>
      </c>
      <c r="M17" s="3">
        <f>COVAR(F5:M5,F10:M10)*8/7</f>
        <v>7.756022510573461E-05</v>
      </c>
      <c r="N17" s="3">
        <f>COVAR(F5:M5,F11:M11)*8/7</f>
        <v>5.586715018618805E-05</v>
      </c>
    </row>
    <row r="18" spans="1:14" ht="12.75">
      <c r="A18" s="2" t="s">
        <v>28</v>
      </c>
      <c r="B18" s="11">
        <f>LINEST(F6:M6,F8:M8,TRUE,FALSE)</f>
        <v>3.3937203745917195</v>
      </c>
      <c r="C18" s="4">
        <f>INDEX(LINEST(F6:M6,F8:M8),2)</f>
        <v>-0.09162421224228007</v>
      </c>
      <c r="E18" s="2" t="s">
        <v>8</v>
      </c>
      <c r="F18" s="3"/>
      <c r="G18" s="3"/>
      <c r="H18" s="3"/>
      <c r="I18" s="3">
        <f>COVAR(F6:M6,F6:M6)*8/7</f>
        <v>0.024025936535714255</v>
      </c>
      <c r="J18" s="3">
        <f>COVAR(F6:M6,F7:M7)*8/7</f>
        <v>0.0014228269413208965</v>
      </c>
      <c r="K18" s="3">
        <f>COVAR(F6:M6,F8:M8)*8/7</f>
        <v>0.004895440391235988</v>
      </c>
      <c r="L18" s="3">
        <f>COVAR(F6:M6,F9:M9)*8/7</f>
        <v>0.0038116148314695088</v>
      </c>
      <c r="M18" s="3">
        <f>COVAR(F6:M6,F10:M10)*8/7</f>
        <v>0.003515235348322578</v>
      </c>
      <c r="N18" s="3">
        <f>COVAR(F6:M6,F11:M11)*8/7</f>
        <v>0.007337902590371432</v>
      </c>
    </row>
    <row r="19" spans="1:14" ht="12.75">
      <c r="A19" s="2" t="s">
        <v>29</v>
      </c>
      <c r="B19" s="11">
        <f>LINEST(F7:M7,F8:M8,TRUE,FALSE)</f>
        <v>0.22458727741211665</v>
      </c>
      <c r="C19" s="4">
        <f>INDEX(LINEST(F7:M7,F8:M8),2)</f>
        <v>0.029250214146688155</v>
      </c>
      <c r="E19" s="2" t="s">
        <v>9</v>
      </c>
      <c r="F19" s="3"/>
      <c r="G19" s="3"/>
      <c r="H19" s="3"/>
      <c r="I19" s="3"/>
      <c r="J19" s="3">
        <f>COVAR(F7:M7,F7:M7)*8/7</f>
        <v>0.0002088754228087969</v>
      </c>
      <c r="K19" s="3">
        <f>COVAR(F7:M7,F8:M8)*8/7</f>
        <v>0.00032396706500407155</v>
      </c>
      <c r="L19" s="3">
        <f>COVAR(F7:M7,F9:M9)*8/7</f>
        <v>0.0004321360947406429</v>
      </c>
      <c r="M19" s="3">
        <f>COVAR(F7:M7,F10:M10)*8/7</f>
        <v>0.00042550344235835284</v>
      </c>
      <c r="N19" s="3">
        <f>COVAR(F7:M7,F11:M11)*8/7</f>
        <v>0.0005569850704308532</v>
      </c>
    </row>
    <row r="20" spans="1:14" ht="12.75">
      <c r="A20" s="13" t="s">
        <v>40</v>
      </c>
      <c r="B20" s="11">
        <f>LINEST(F9:M9,F8:M8,TRUE,FALSE)</f>
        <v>0.3589927275362474</v>
      </c>
      <c r="C20" s="4">
        <f>INDEX(LINEST(F9:M9,F8:M8),2)</f>
        <v>0.03798224062957717</v>
      </c>
      <c r="E20" s="2" t="s">
        <v>19</v>
      </c>
      <c r="F20" s="3"/>
      <c r="G20" s="3"/>
      <c r="H20" s="3"/>
      <c r="I20" s="3"/>
      <c r="J20" s="3"/>
      <c r="K20" s="3">
        <f>COVAR(F8:M8,F8:M8)*8/7</f>
        <v>0.0014424996319341511</v>
      </c>
      <c r="L20" s="3">
        <f>COVAR(F8:M8,F9:M9)*8/7</f>
        <v>0.0005178468773380739</v>
      </c>
      <c r="M20" s="3">
        <f>COVAR(F8:M8,F10:M10)*8/7</f>
        <v>0.0007267545612357783</v>
      </c>
      <c r="N20" s="3">
        <f>COVAR(F8:M8,F11:M11)*8/7</f>
        <v>0.0013972829077600387</v>
      </c>
    </row>
    <row r="21" spans="1:14" ht="12.75">
      <c r="A21" s="13" t="s">
        <v>43</v>
      </c>
      <c r="B21" s="11">
        <f>LINEST(F10:M10,F8:M8,TRUE,FALSE)</f>
        <v>0.503816115544738</v>
      </c>
      <c r="C21" s="4">
        <f>INDEX(LINEST(F10:M10,F8:M8),2)</f>
        <v>0.027000159880142</v>
      </c>
      <c r="E21" s="2" t="s">
        <v>36</v>
      </c>
      <c r="F21" s="3"/>
      <c r="G21" s="3"/>
      <c r="H21" s="3"/>
      <c r="I21" s="3"/>
      <c r="J21" s="3"/>
      <c r="K21" s="3"/>
      <c r="L21" s="3">
        <f>COVAR(F9:M9,F9:M9)*8/7</f>
        <v>0.0017952836417413943</v>
      </c>
      <c r="M21" s="3">
        <f>COVAR(F9:M9,F10:M10)*8/7</f>
        <v>0.0014275362583309559</v>
      </c>
      <c r="N21" s="3">
        <f>COVAR(F9:M9,F11:M11)*8/7</f>
        <v>0.0016933798864124437</v>
      </c>
    </row>
    <row r="22" spans="1:14" ht="12.75">
      <c r="A22" s="13" t="s">
        <v>41</v>
      </c>
      <c r="B22" s="11">
        <f>LINEST(F11:M11,F8:M8,TRUE,FALSE)</f>
        <v>0.9686539093854162</v>
      </c>
      <c r="C22" s="4">
        <f>INDEX(LINEST(F11:M11,F8:M8),2)</f>
        <v>0.005420324259543988</v>
      </c>
      <c r="E22" s="2" t="s">
        <v>42</v>
      </c>
      <c r="F22" s="3"/>
      <c r="G22" s="3"/>
      <c r="H22" s="3"/>
      <c r="I22" s="3"/>
      <c r="J22" s="3"/>
      <c r="K22" s="3"/>
      <c r="L22" s="3" t="s">
        <v>18</v>
      </c>
      <c r="M22" s="3">
        <f>COVAR(F10:M10,F10:M10)*8/7</f>
        <v>0.0013237589142180775</v>
      </c>
      <c r="N22" s="3">
        <f>COVAR(F10:M10,F11:M11)*8/7</f>
        <v>0.0014813996056531624</v>
      </c>
    </row>
    <row r="23" spans="5:14" ht="12.75">
      <c r="E23" s="2" t="s">
        <v>39</v>
      </c>
      <c r="F23" s="3"/>
      <c r="G23" s="3"/>
      <c r="H23" s="3"/>
      <c r="I23" s="3"/>
      <c r="J23" s="3"/>
      <c r="K23" s="3"/>
      <c r="L23" s="3"/>
      <c r="M23" s="3"/>
      <c r="N23" s="3">
        <f>COVAR(F11:M11,F11:M11)*8/7</f>
        <v>0.002487578467068608</v>
      </c>
    </row>
    <row r="25" spans="5:14" ht="12.75">
      <c r="E25" s="29" t="s">
        <v>32</v>
      </c>
      <c r="F25" s="29"/>
      <c r="G25" s="29"/>
      <c r="H25" s="29"/>
      <c r="I25" s="29"/>
      <c r="J25" s="29"/>
      <c r="K25" s="29"/>
      <c r="L25" s="29"/>
      <c r="M25" s="29"/>
      <c r="N25" s="29"/>
    </row>
    <row r="26" spans="5:14" ht="12.75">
      <c r="E26" s="2"/>
      <c r="F26" s="2" t="s">
        <v>5</v>
      </c>
      <c r="G26" s="2" t="s">
        <v>6</v>
      </c>
      <c r="H26" s="2" t="s">
        <v>7</v>
      </c>
      <c r="I26" s="2" t="s">
        <v>8</v>
      </c>
      <c r="J26" s="2" t="s">
        <v>9</v>
      </c>
      <c r="K26" s="2" t="s">
        <v>19</v>
      </c>
      <c r="L26" s="13" t="s">
        <v>36</v>
      </c>
      <c r="M26" s="13" t="s">
        <v>37</v>
      </c>
      <c r="N26" s="13" t="s">
        <v>39</v>
      </c>
    </row>
    <row r="27" spans="5:14" ht="12.75">
      <c r="E27" s="2" t="s">
        <v>5</v>
      </c>
      <c r="F27" s="3">
        <f>CORREL(F3:M3,F3:M3)</f>
        <v>1.0000000000000002</v>
      </c>
      <c r="G27" s="3">
        <f>CORREL(F3:M3,F4:M4)</f>
        <v>-0.2693900171924365</v>
      </c>
      <c r="H27" s="3">
        <f>CORREL(F3:M3,F5:M5)</f>
        <v>-0.16215582189278277</v>
      </c>
      <c r="I27" s="3">
        <f>CORREL(F3:M3,F6:M6)</f>
        <v>-0.20413517386378302</v>
      </c>
      <c r="J27" s="3">
        <f>CORREL(F3:M3,F7:M7)</f>
        <v>-0.2745863270324923</v>
      </c>
      <c r="K27" s="3">
        <f>CORREL(F3:M3,F8:M8)</f>
        <v>-0.5427916316967453</v>
      </c>
      <c r="L27" s="3">
        <f>CORREL(F3:M3,F9:M9)</f>
        <v>0.08516477072974293</v>
      </c>
      <c r="M27" s="3">
        <f>CORREL(F3:M3,F10:M10)</f>
        <v>-0.2887017992716672</v>
      </c>
      <c r="N27" s="3">
        <f>CORREL(F3:M3,F11:M11)</f>
        <v>-0.13992848892797002</v>
      </c>
    </row>
    <row r="28" spans="5:14" ht="12.75">
      <c r="E28" s="2" t="s">
        <v>6</v>
      </c>
      <c r="F28" s="3"/>
      <c r="G28" s="3">
        <f>CORREL(F4:M4,F4:M4)</f>
        <v>1.0000000000000002</v>
      </c>
      <c r="H28" s="3">
        <f>CORREL(F4:M4,F5:M5)</f>
        <v>0.314665505797271</v>
      </c>
      <c r="I28" s="3">
        <f>CORREL(F4:M4,F6:M6)</f>
        <v>0.635874261452612</v>
      </c>
      <c r="J28" s="3">
        <f>CORREL(F4:M4,F7:M7)</f>
        <v>0.7721482143233909</v>
      </c>
      <c r="K28" s="3">
        <f>CORREL(F4:M4,F8:M8)</f>
        <v>0.5109737396659334</v>
      </c>
      <c r="L28" s="3">
        <f>CORREL(F4:M4,F9:M9)</f>
        <v>0.9362960237262836</v>
      </c>
      <c r="M28" s="3">
        <f>CORREL(F4:M4,F10:M10)</f>
        <v>0.9965081194154941</v>
      </c>
      <c r="N28" s="3">
        <f>CORREL(F4:M4,F11:M11)</f>
        <v>0.8248597100982936</v>
      </c>
    </row>
    <row r="29" spans="5:14" ht="12.75">
      <c r="E29" s="2" t="s">
        <v>7</v>
      </c>
      <c r="F29" s="3"/>
      <c r="G29" s="3"/>
      <c r="H29" s="3">
        <f>CORREL(F5:M5,F5:M5)</f>
        <v>1.0000000000000002</v>
      </c>
      <c r="I29" s="3">
        <f>CORREL(F5:M5,F6:M6)</f>
        <v>0.08080493511695024</v>
      </c>
      <c r="J29" s="3">
        <f>CORREL(F5:M5,F7:M7)</f>
        <v>0.6198889867163783</v>
      </c>
      <c r="K29" s="3">
        <f>CORREL(F5:M5,F8:M8)</f>
        <v>0.30576199862122244</v>
      </c>
      <c r="L29" s="3">
        <f>CORREL(F5:M5,F9:M9)</f>
        <v>0.2677067730308059</v>
      </c>
      <c r="M29" s="3">
        <f>CORREL(F5:M5,F10:M10)</f>
        <v>0.38947748899721174</v>
      </c>
      <c r="N29" s="3">
        <f>CORREL(F5:M5,F11:M11)</f>
        <v>0.20465194347526655</v>
      </c>
    </row>
    <row r="30" spans="5:14" ht="12.75">
      <c r="E30" s="2" t="s">
        <v>8</v>
      </c>
      <c r="F30" s="3"/>
      <c r="G30" s="3"/>
      <c r="H30" s="3"/>
      <c r="I30" s="3">
        <f>CORREL(F6:M6,F6:M6)</f>
        <v>1</v>
      </c>
      <c r="J30" s="3">
        <f>CORREL(F6:M6,F7:M7)</f>
        <v>0.6351382179929091</v>
      </c>
      <c r="K30" s="3">
        <f>CORREL(F6:M6,F8:M8)</f>
        <v>0.8315603024201498</v>
      </c>
      <c r="L30" s="3">
        <f>CORREL(F6:M6,F9:M9)</f>
        <v>0.5803664632052775</v>
      </c>
      <c r="M30" s="3">
        <f>CORREL(F6:M6,F10:M10)</f>
        <v>0.6233181817521775</v>
      </c>
      <c r="N30" s="3">
        <f>CORREL(F6:M6,F11:M11)</f>
        <v>0.9491686490342378</v>
      </c>
    </row>
    <row r="31" spans="5:14" ht="12.75">
      <c r="E31" s="2" t="s">
        <v>9</v>
      </c>
      <c r="F31" s="3"/>
      <c r="G31" s="3"/>
      <c r="H31" s="3"/>
      <c r="I31" s="3"/>
      <c r="J31" s="3">
        <f>CORREL(F7:M7,F7:M7)</f>
        <v>1</v>
      </c>
      <c r="K31" s="3">
        <f>CORREL(F7:M7,F8:M8)</f>
        <v>0.5902001762918502</v>
      </c>
      <c r="L31" s="3">
        <f>CORREL(F7:M7,F9:M9)</f>
        <v>0.7056841043578325</v>
      </c>
      <c r="M31" s="3">
        <f>CORREL(F7:M7,F10:M10)</f>
        <v>0.809198293215282</v>
      </c>
      <c r="N31" s="3">
        <f>CORREL(F7:M7,F11:M11)</f>
        <v>0.7727010261202379</v>
      </c>
    </row>
    <row r="32" spans="5:14" ht="12.75">
      <c r="E32" s="2" t="s">
        <v>19</v>
      </c>
      <c r="F32" s="3"/>
      <c r="G32" s="3"/>
      <c r="H32" s="3"/>
      <c r="I32" s="3"/>
      <c r="J32" s="3"/>
      <c r="K32" s="3">
        <f>CORREL(F8:M8,F8:M8)</f>
        <v>1.0000000000000002</v>
      </c>
      <c r="L32" s="3">
        <f>CORREL(F8:M8,F9:M9)</f>
        <v>0.32179327918595496</v>
      </c>
      <c r="M32" s="3">
        <f>CORREL(F8:M8,F10:M10)</f>
        <v>0.5259269935229112</v>
      </c>
      <c r="N32" s="3">
        <f>CORREL(F8:M8,F11:M11)</f>
        <v>0.7376291935044316</v>
      </c>
    </row>
    <row r="33" spans="5:14" ht="12.75">
      <c r="E33" s="13" t="s">
        <v>36</v>
      </c>
      <c r="F33" s="3"/>
      <c r="G33" s="3"/>
      <c r="H33" s="3"/>
      <c r="I33" s="3"/>
      <c r="J33" s="3"/>
      <c r="K33" s="3"/>
      <c r="L33" s="3">
        <v>1</v>
      </c>
      <c r="M33" s="3">
        <f>CORREL(F9:M9,F10:M10)</f>
        <v>0.9260110351015141</v>
      </c>
      <c r="N33" s="3">
        <f>CORREL(F9:M9,F11:M11)</f>
        <v>0.8013079762573914</v>
      </c>
    </row>
    <row r="34" spans="5:14" ht="12.75">
      <c r="E34" s="2" t="s">
        <v>42</v>
      </c>
      <c r="F34" s="3"/>
      <c r="G34" s="3"/>
      <c r="H34" s="3"/>
      <c r="I34" s="3"/>
      <c r="J34" s="3"/>
      <c r="K34" s="3"/>
      <c r="L34" s="3"/>
      <c r="M34" s="3">
        <v>1</v>
      </c>
      <c r="N34" s="3">
        <f>CORREL(F10:M10,F11:M11)</f>
        <v>0.8163556097877783</v>
      </c>
    </row>
  </sheetData>
  <mergeCells count="3">
    <mergeCell ref="A13:C13"/>
    <mergeCell ref="E13:N13"/>
    <mergeCell ref="E25:N2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Université de Versailles</dc:creator>
  <cp:keywords/>
  <dc:description/>
  <cp:lastModifiedBy>Université de Versailles</cp:lastModifiedBy>
  <cp:lastPrinted>2003-02-19T09:02:15Z</cp:lastPrinted>
  <dcterms:created xsi:type="dcterms:W3CDTF">2003-02-01T09:58:32Z</dcterms:created>
  <dcterms:modified xsi:type="dcterms:W3CDTF">2003-02-19T09:40:30Z</dcterms:modified>
  <cp:category/>
  <cp:version/>
  <cp:contentType/>
  <cp:contentStatus/>
</cp:coreProperties>
</file>